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art\AppData\Local\Microsoft\Windows\INetCache\Content.Outlook\YILXQ1D6\"/>
    </mc:Choice>
  </mc:AlternateContent>
  <xr:revisionPtr revIDLastSave="0" documentId="13_ncr:1_{38DCB7DA-5359-4093-91C1-51B5391D8BE6}" xr6:coauthVersionLast="47" xr6:coauthVersionMax="47" xr10:uidLastSave="{00000000-0000-0000-0000-000000000000}"/>
  <bookViews>
    <workbookView xWindow="28680" yWindow="-30" windowWidth="29040" windowHeight="17520" xr2:uid="{837E9320-E307-42DA-BE4B-854C8D19C75A}"/>
  </bookViews>
  <sheets>
    <sheet name="23_202601060839" sheetId="1" r:id="rId1"/>
  </sheets>
  <definedNames>
    <definedName name="_xlnm._FilterDatabase" localSheetId="0" hidden="1">'23_202601060839'!$A$1:$G$180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  <c r="B23" i="1"/>
  <c r="A24" i="1"/>
  <c r="B24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</calcChain>
</file>

<file path=xl/sharedStrings.xml><?xml version="1.0" encoding="utf-8"?>
<sst xmlns="http://schemas.openxmlformats.org/spreadsheetml/2006/main" count="755" uniqueCount="221">
  <si>
    <t xml:space="preserve"> </t>
  </si>
  <si>
    <t>CODE</t>
  </si>
  <si>
    <t>MOD</t>
  </si>
  <si>
    <t>DESCRIPTION</t>
  </si>
  <si>
    <t>PA</t>
  </si>
  <si>
    <t>COMMENTS</t>
  </si>
  <si>
    <t>COPAY</t>
  </si>
  <si>
    <t>ALLOWABLE</t>
  </si>
  <si>
    <t xml:space="preserve">Rabies immune globulin for injection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</si>
  <si>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</si>
  <si>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"RABIES IMMUNE GLOBULIN HEAT-TREATED (RIG-HT)  HUMAN  FOR INTRAMUSCULAR AND/OR SUBCUTANEOUS USE                                                </t>
  </si>
  <si>
    <t xml:space="preserve">NOT COVERED                                                                                                                                     </t>
  </si>
  <si>
    <t xml:space="preserve">RABIES IMMUNE GLOBULIN FOR INJECTION BENEATH THE SKIN AND/OR INTO MUSCLE                                                                        </t>
  </si>
  <si>
    <t xml:space="preserve">RSV MONOCLONAL ANTB SEASONAL DOSE .5ML IM                                                                                                       </t>
  </si>
  <si>
    <t xml:space="preserve">RSV MONOCLONAL ATB SEASONAL DOSE 0.5 ML IM                                                                                                      </t>
  </si>
  <si>
    <t xml:space="preserve">VFC                                                                                                                                             </t>
  </si>
  <si>
    <t xml:space="preserve">RESPIRATORY SYNCYTIAL VIRUS  MONOCLONAL ANTIBDY  SEASONABLE DOSE 1 ML DOSAGE  FOR INTRAMUSCULAR USE.                                            </t>
  </si>
  <si>
    <t xml:space="preserve">RESPIRATORY SYNCYTIAL VIRUS  MONOCLONAL ANTIBODY  SEASONAL DOSE  1 ML DOSE FOR IM USE                                                           </t>
  </si>
  <si>
    <t xml:space="preserve">Respiratory syncytial virus  monoclonal antibody  seasonal dose  0.7 ml  for int                                                                </t>
  </si>
  <si>
    <t xml:space="preserve">RESPIRATORY SYNCYTIAL VIRUS  MONOCLONAL ANTIBODY  SEASONAL DOSE  0.7 ML FOR INTRAMUSCULAR USE                                                   </t>
  </si>
  <si>
    <t>IMMUNIZATION ADMINISTRATION THROUGH 18 YEARS OF AGE VIAQ ANY ROUTE OF DMINISTRATION  WITH COUNSELING BY PHYSICIAN OR OTHER QUALIFIED HEALTH CARE</t>
  </si>
  <si>
    <t xml:space="preserve">ADMINISTRATION OF VACCINE (INCLUDES PERCUTANEOUS  INTRADERMAL  SUBCUTANEOUS OR INTRAMUSCULAR INJECTIONS); 1 VACCINE (SINGLE OR COMBINATION VACC </t>
  </si>
  <si>
    <t xml:space="preserve">RNE                                                                                                                                             </t>
  </si>
  <si>
    <t xml:space="preserve">"ADMINISTRATION OF VACCINE  EACH ADDITIONAL VACCINE"                                                                                          </t>
  </si>
  <si>
    <t xml:space="preserve">"ADMINISTRATION OF NASAL OR ORAL VACCINE  1 VACCINE"                                                                                          </t>
  </si>
  <si>
    <t xml:space="preserve">EACH ADDITIONAL VACCINE (SINGLE OR DOMBINATION VACCINE/TOXID) (LIST SEPARATELY IN ADDITION TO CODE FOR PRIMARY PROCEDURE).                      </t>
  </si>
  <si>
    <t xml:space="preserve">ADENOVIRUS TYPE 4 VACCINE                                                                                                                       </t>
  </si>
  <si>
    <t xml:space="preserve">ADENOVIRUS TYPE 7 VACCINE                                                                                                                       </t>
  </si>
  <si>
    <t xml:space="preserve">Administration of severe acute respiratory syndrome coronavirus 2 (COVID-19) vac                                                                </t>
  </si>
  <si>
    <t xml:space="preserve">ADMINISTRATION OF SEVERE RESPIRATORY SYNDROME CORONAVIRUS                                                                                       </t>
  </si>
  <si>
    <t xml:space="preserve">MUST ACCOMPANY PRIMARY CODE                                                                                                                     </t>
  </si>
  <si>
    <t xml:space="preserve">ANTHRAX VACCINE  FOR SUBCUTANEOUS OR INTRAMUSCULAR USE                                                                                          </t>
  </si>
  <si>
    <t xml:space="preserve">REQUIRES MEDICAL DOCUMENTATION                                                                                                                  </t>
  </si>
  <si>
    <t xml:space="preserve">DENGUE VACCINE  QUADRIVALENT  LIVE  2 DOSE SCHEDULE  FOR SUBCUTANEOUS USE                                                                       </t>
  </si>
  <si>
    <t xml:space="preserve">BACILLUS CALMETTE-GUERIN VACCINE (BCG) FOR TUBERCULOSIS  LIVE  FOR PERCUTANEOUS USE                                                             </t>
  </si>
  <si>
    <t xml:space="preserve">BACILLUS CALMETTE-GUERIN VACCINE (BCG) FOR BLADDER CANCER  LIVE  FOR  INTRAVESICAL USE                                                          </t>
  </si>
  <si>
    <t xml:space="preserve">Dengue vaccine                                                                                                                                  </t>
  </si>
  <si>
    <t xml:space="preserve">CHIKUNGUNYA VIRUS VACCINE                                                                                                                       </t>
  </si>
  <si>
    <t xml:space="preserve">MEDICAL DOCUMENTATION REQUIRED                                                                                                                  </t>
  </si>
  <si>
    <t xml:space="preserve">Chikungunya virus vaccine  recombinant  for intramuscular use                                                                                   </t>
  </si>
  <si>
    <t xml:space="preserve">SMALLPOX AND MONKEYPOX VACCINE  ATTENUATED VACCINIA VIRUS LIVE  NON-REPLICATING PRESERVATIVE FREE  0.5 ML DOSAGE  SUSPENSION  FOR SUBCUTANEOUS  </t>
  </si>
  <si>
    <t xml:space="preserve">SMALLPOX AND MONKEYPOX VACCINE  ATTENUATED VACCINA VIRUS  LIVE  NON-REPLICATING                                                                 </t>
  </si>
  <si>
    <t xml:space="preserve">INFLUENZA VIRUS VACCINE  TRIVALENT  AND SEVERE ACUTE RESPIRATORY SYNDROME CORONA                                                                </t>
  </si>
  <si>
    <t xml:space="preserve">INFLUENZA VIRUS VACCINE  QUADRIVALENT  AND SEVERE ACUTE RESPIRATORY SYNDROME COR                                                                </t>
  </si>
  <si>
    <t xml:space="preserve">MEDICAL NECESSITY DOCUMENTATION REQUIRED.                                                                                                       </t>
  </si>
  <si>
    <t xml:space="preserve"> MENINGOCOCCAL CONJUGATE VACCINE  SEROGROUPS A  C  W  Y  QUADRIVALENT                                                                           </t>
  </si>
  <si>
    <t xml:space="preserve">MENINGOCOCCAL RECOMBINANT PROTEIN AND OUTER MEMBRANE VESICLE VACCINE  SEROGROUP B (MENB-4C)  2 DOSE SCHEDULE  FOR IM USE.                       </t>
  </si>
  <si>
    <t xml:space="preserve">AGED 19 TO 25 WHEN NEVER BEEN VACCINATED. OTHERS PER MEDICAL NECESSITY WHEN HIGH RISK FOR SEROGROUPB MENINGOCOCCAL INFECTIONS.                  </t>
  </si>
  <si>
    <t xml:space="preserve">MENINGOCOCCAL RECOMBINANT PROTEIN AND OUTER MEMBRANE VESICLE VACCINE  SEROGROUP B  2 DOSE SCHEDULE FOR IM USE.                                  </t>
  </si>
  <si>
    <t xml:space="preserve">MENINGOCOCCAL RECOMBINANT LIPOPROTEIN VACCINE  SEROGRPS B MENB-F  2 OR3 DOSE SCHEDULE  IM USE                                                   </t>
  </si>
  <si>
    <t xml:space="preserve">AGED 19 TO 25 WHEN NEVER BEEN VACCINATED. OTHERS PER MEDICAL NECESSITY WHEN AT HIGH RISK FOR SEROGROUPB MENINGOCOCCAL INFECTIONS                </t>
  </si>
  <si>
    <t xml:space="preserve">MENINGOCOCCAL RECOMBINANT LIOPROTEIN VACCINE  SEROGROUP B (MENB)  3 DOSESCHEDULE  FOR IM USE                                                    </t>
  </si>
  <si>
    <t xml:space="preserve">VACCINIA (SMALLPOX) VIRUS VACCINE  LIVE  LYOPHILIZED  0.3 MLDOSAGE  FOR PERCUTANEOUS USE                                                        </t>
  </si>
  <si>
    <t xml:space="preserve">NO CURRENT PRODUCTS.                                                                                                                            </t>
  </si>
  <si>
    <t xml:space="preserve">MENINGOCOCCAL CONJUGATE VACCINE SEROGROUPS A  C  W  Y  B-FHBP  PENTAVALENT  TETA                                                                </t>
  </si>
  <si>
    <t xml:space="preserve">MENINGOCOCCAL PENTAVALENT VACCINE  MEN B-4C RECOMBINANT PROTEINS AND OUTER MEMBR                                                                </t>
  </si>
  <si>
    <t xml:space="preserve">MENINGOCOCCAL PENTAVALENT VACCINE  MEN B-4C RECOMBINANT PROTEINS AND                                                                            </t>
  </si>
  <si>
    <t xml:space="preserve">VACCINE FOR CHOLERA FOR ORAL ADMINISTRATION                                                                                                     </t>
  </si>
  <si>
    <t xml:space="preserve">"TICK-BORNE ENCEPHALITIS VIRUS VACCINE  INACTIVATED; 0.25 ML DOSAGE  FOR INTRAMU                                                               </t>
  </si>
  <si>
    <t>X</t>
  </si>
  <si>
    <t xml:space="preserve">PRIOR AUTHORIZATION                                                                                                                             </t>
  </si>
  <si>
    <t xml:space="preserve">Influenza vaccine  H5  pandemic formulation                                                                                                     </t>
  </si>
  <si>
    <t xml:space="preserve">HEPATITIS A VACCINE  ADULT DOSAGE  FOR INTRAMUSCULAR USE                                                                                        </t>
  </si>
  <si>
    <t xml:space="preserve">REQUIRES DOCUMENTATION                                                                                                                          </t>
  </si>
  <si>
    <t xml:space="preserve">HEPATITIS A VACCINE  PEDIATRIC/ADOLESCENT DOSAGE-2 DOSE SCHEDULE  FOR INTRAMUSCULAR USE                                                         </t>
  </si>
  <si>
    <t xml:space="preserve">HEPATITIS A VACCINE PEDIATRIC OR ADOLESCENT DOSAGE (3 DOSE SCHEDULE)                                                                            </t>
  </si>
  <si>
    <t xml:space="preserve">INFLUENZA VIRUS VACCINE  H5N1  DERIVED FROM CELL CULTURES  ADJUVANTED  FOR INTRA                                                                </t>
  </si>
  <si>
    <t xml:space="preserve">NO CURRENT PRODUCTS                                                                                                                             </t>
  </si>
  <si>
    <t xml:space="preserve">HEPATITIS A AND HEPATITIS B VACCINE (HEPA-HEPB)  ADULT DOSAGE  FOR INTRAMUSCULAR USE                                                            </t>
  </si>
  <si>
    <t xml:space="preserve">NOT FOR TRAVEL. DOCUMENTATION MUST SHOW MEDICAL NECESSITY.                                                                                      </t>
  </si>
  <si>
    <t xml:space="preserve">INFLUENZA VIRUS VACCINE  QUADRIVALENT (QIRV)  MRNA; 30 MCG/0.5 ML DOSAGE  FOR IN                                                                </t>
  </si>
  <si>
    <t xml:space="preserve">NO ACTIVE PRODUCTS                                                                                                                              </t>
  </si>
  <si>
    <t xml:space="preserve">INFLUENZA VIRUS VACCINE  QUADRIVALENT (QIRV)  MRNA; 60 MCG/0.5 ML DOSAGE  FOR IN                                                                </t>
  </si>
  <si>
    <t xml:space="preserve">MENINGOCOCCAL CONJUGATE VACCINE  SEROGROUPS C&amp;Y AND HAEMOPHILUS INFLUENZ TYPE B VACCINE ((HIB0NEBCY) 4 DOSE SCHEDULE 6WK-18MO IM                </t>
  </si>
  <si>
    <t xml:space="preserve">HEMOPHILUS INFLUENZA B VACCINE (HIB)  PRP-OMP CONJUGATE (3 DOSE SCHEDULE)  FOR  INTRAMUSCULAR USE                                               </t>
  </si>
  <si>
    <t xml:space="preserve">HEMOPHILUS INFLUENZA B VACCINE (HIB)  PRP-OMP CONJUGATE (3 DOSE SCHEDULE)  FOR INTRAMUSCULAR USE                                                </t>
  </si>
  <si>
    <t xml:space="preserve">HEMOPHILUS INFLUENZA B VACCINE (HIB)  PRP-T CONJUGATE (4 DOSE SCHEDULE)  FOR INTRAMUSCULAR USE                                                  </t>
  </si>
  <si>
    <t xml:space="preserve">HUMAN PAPILLOMA VIRUS (HPV) VACCINE  TYPES 6 11 16 18  3 DOSE SCHEDULE  INTRAMUSCULAR USE                                                       </t>
  </si>
  <si>
    <t xml:space="preserve">HUMAN PAPILLOMA VIRUS (HPV) VACCINE  TYPES 6  11  16  18 (QUADRIVALENT)  3 DOSE SCHEDULE  FOR INTRAMUSCULAR USE                                 </t>
  </si>
  <si>
    <t xml:space="preserve">HUMAN PAPILLOMA VIRUS (HPV) VACCINE  TYPES 16  18  BIVALENT  3 DOSE SCHEDULE  FOR INTRAMUSCULAR USE                                             </t>
  </si>
  <si>
    <t xml:space="preserve">HUMAN PAPILLOMAVIRUS VACCINE TYPES 6  1  16  18 31 33 52  58  NONAVALENT (9VHPV)  2 OR 3 DOSE SCHEDULE IM USE.                                  </t>
  </si>
  <si>
    <t xml:space="preserve">AGES TO 26 YEARS PER ACIP RECOMMENDATIONS. AGE 27-45 BASED ON CLNICAL DECISION MAKING.                                                          </t>
  </si>
  <si>
    <t xml:space="preserve">HUMAN PAPILLAMAVIRUS VACCINE TYPES 6  11  16  18  31  33  45  52  558 NONAVALENT (HPV)  3 DOSE SCHEDULE FOR IM USE.                             </t>
  </si>
  <si>
    <t xml:space="preserve">INFLUENZA VACCINE  INACTIVATED  SUBUNIT  ADJUVANTED FOR INTRAMUSCULAR   USE                                                                     </t>
  </si>
  <si>
    <t xml:space="preserve">INFLUENZA VIRUS VACCINE  TRIVALENT (IIV3)  SPLIT VIRUS  PRESERVATIVE FREE  0.25 ML DOSAGE  FOR IM USE - RNE                                     </t>
  </si>
  <si>
    <t xml:space="preserve">INFLUENZA VIRUS VACCINE  TRIVALENT (IIV3)  SPLIT VIRUS  PRESERVATIVE  FREE  0.25ML DOSAGE  FOR IM USE                                           </t>
  </si>
  <si>
    <t xml:space="preserve">VFC NO ACTIVE PRODUCTS                                                                                                                          </t>
  </si>
  <si>
    <t xml:space="preserve">INFLUENZA VIRUS VACCINE  TRIVALENT (IIV#)  SPLIT VIRUS  PRESERVATIVE FREE                                                                       </t>
  </si>
  <si>
    <t xml:space="preserve">INFLUENZA VIRUS VACCINE  TRIVALENT (IIV3)  SPLIT VIRUS  PRESERVATIVE  FREE                                                                      </t>
  </si>
  <si>
    <t xml:space="preserve">INFLUENZA VIRUS VACCINE  TRIVALENT (IIV3)  SPLIT VIRUS  0.25ML DOSAGE FOR IM USE                                                                </t>
  </si>
  <si>
    <t xml:space="preserve">INFLUENZA VIRUS VACCINE  TRIVALENT (IIV3)  SPLIT VIRUS  0.25ML DOSAGE   FOR IM USE.                                                             </t>
  </si>
  <si>
    <t xml:space="preserve">INFLUENZA VIRUS VACCINE  TRIVALENT (IIV3) SPLIT VIRUS  0.5ML DOSAGE   FOR INTRAMUSCULAR USE.                                                    </t>
  </si>
  <si>
    <t xml:space="preserve">INFLUENZA VIRUS VACCINE  TRIVALENT (IIV3) SPLIT VIRUS  0.5ML DOSAGE   FOR IM USE                                                                </t>
  </si>
  <si>
    <t xml:space="preserve">INFLUENZA VIRUS VACCINE  TRIVALENT  LIVE (LAIV3)  FOR INTRANASAL USE. RNE                                                                       </t>
  </si>
  <si>
    <t xml:space="preserve">INFLUENZA VIRUS VACCINE  TRIVALENT  LIVE (LAIV3)  FOR INTRA-NASAL USE                                                                           </t>
  </si>
  <si>
    <t xml:space="preserve">INFLUENZA VIRUS VACCINE  DERIVED FROM CELL CULTURES  SUBUNIT  PRESERVATIVE AND ANTIBIOTIC FREE  FOR INTRAMUSCULAR USE                           </t>
  </si>
  <si>
    <t xml:space="preserve">'INFLUENZA VACCINE  TRIVALENT DERIVED FROM CELL CULTURES'                                                                                       </t>
  </si>
  <si>
    <t xml:space="preserve">INFLUENZA VIRUS VACCINE  SPLIT VIRUS  PRESERVATIVE FREE  ENHANCED IMMUNOGENICITY VIA INCREASED ANTIGEN CONTENT  FOR INTRAMUSCULAR               </t>
  </si>
  <si>
    <t xml:space="preserve">65 AND OLDER                                                                                                                                    </t>
  </si>
  <si>
    <t xml:space="preserve">"Influenza vaccine  live  pandemic formulation for nasal administration"                                                                      </t>
  </si>
  <si>
    <t xml:space="preserve">"INFLUENZA VACCINE  LIVE  PANDEMIC FORMULATION  SPLIT VIRUS  PRESERVATIVE FREE"                                                               </t>
  </si>
  <si>
    <t xml:space="preserve">"INFLUENZA VACCINE  LIVE  PANDEMIC FORMULATION  SPLIT VIRUS  ADJUVANTED"                                                                      </t>
  </si>
  <si>
    <t xml:space="preserve">"INFLUENZA VACCINE  LIVE  PANDEMIC FORMULATION  SPLIT VIRUS"                                                                                  </t>
  </si>
  <si>
    <t xml:space="preserve">PNEUMOCOCCAL CONJUGATE VACCINE  13 VALENT  FOR INTRAMUSCULAR USE                                                                                </t>
  </si>
  <si>
    <t xml:space="preserve">REQUIRED-DOCUMENT MEDICAL NECESSITY 19-64 YEARS                                                                                                 </t>
  </si>
  <si>
    <t xml:space="preserve">"PNEUMOCOCCAL CONJUGATE VACCINE  15 VALENT (PCV15)  FOR INTRAMUSCULAR USE"                                                                    </t>
  </si>
  <si>
    <t xml:space="preserve">REQUIRES DOCUMENTATION OF MEDICAL NECESSITY 19-64 YEARS.                                                                                        </t>
  </si>
  <si>
    <t xml:space="preserve">PNEUMOCOCCAL CONJUGATE VACCINE  15 VALENT (PCV15)  FOR INTRAMUSCULAR USE                                                                        </t>
  </si>
  <si>
    <t xml:space="preserve">INFLUENZA VIRUS VACCINE  QUADRIVALENT  LIVE  FOR INTRANASAL USE                                                                                 </t>
  </si>
  <si>
    <t xml:space="preserve">INFLUENZA VIRUS VACCINE  QUADRIVALENT  LIVE  FOR ITRANASAL USE                                                                                  </t>
  </si>
  <si>
    <t xml:space="preserve">VACCINE FOR INFLUENZA ADMINISTERED INTO MUSCLE  PRESERVATIVE AND ANTIBIOTIC FREE                                                                </t>
  </si>
  <si>
    <t xml:space="preserve">VACCINE FOR INFLUENZA FOR ADMINISTRATION INTO MUSCLE  0.5 ML DOSAGE   PRESERVATIVE AND ANTIBIOTIC FREE  FOR IM USE                              </t>
  </si>
  <si>
    <t xml:space="preserve">VACCINE FOR INFLUENZA FOR ADMINISTRATION INTO MUSCLE  0.5 ML DOSAGE PRESERVATIVE AND ANTIBIOTIC FREE  FOR IM USE                                </t>
  </si>
  <si>
    <t xml:space="preserve">RABIES VACCINE  FOR INTRAMUSCULAR USE                                                                                                           </t>
  </si>
  <si>
    <t xml:space="preserve">REQUIRES DOCUMENTATION ALL AGES (NO VFC DISTRIBUTION)                                                                                           </t>
  </si>
  <si>
    <t xml:space="preserve">RABIES VACCINE FOR INJECTION INTO SKIN                                                                                                          </t>
  </si>
  <si>
    <t xml:space="preserve">"PNEUMOCOCCAL CONJUGATE VACCINE  20 VALENT (PCV20)  FOR INTRAMUSCULAR USE"                                                                    </t>
  </si>
  <si>
    <t xml:space="preserve">RESPIRATORY SYNCYTIAL VIRUS VACCINE  PREF  SUBUNIT  BIVALENT  FOR INTRAMUSCULAR                                                                 </t>
  </si>
  <si>
    <t xml:space="preserve">MATERNAL- SEPT-JANUARY 32-36 WEEKS; 60YRS AND OLDER                                                                                             </t>
  </si>
  <si>
    <t xml:space="preserve">RESPIRATORY SYNCTIAL VIRUS VACCINE  PREF  SUBUNIT  BIVALENT  FOR INTRA- MUSCULAR.                                                               </t>
  </si>
  <si>
    <t xml:space="preserve">RESPIRATORY SYNCYTIAL VIRUS VACCINE  PREF  RECOMBINANT  SUBUNIT  ADJUVANTED  FOR                                                                </t>
  </si>
  <si>
    <t xml:space="preserve">ROTAVIRUS VACCINE  PENTAVALENT  3 DOSE SCHEDULE  LIVE  FOR ORAL USE                                                                             </t>
  </si>
  <si>
    <t xml:space="preserve">ORAL VFC                                                                                                                                        </t>
  </si>
  <si>
    <t xml:space="preserve">"ROTAVIRUS VACCINE  HUMAN  ATTENUATED"                                                                                                        </t>
  </si>
  <si>
    <t xml:space="preserve">INFLUENZA VIRUS VACCINE  QUADRIVALENT (RIV4)  DERIVED FROM RECOMBINANTDNA  HEMAGGLUTININ (HA) PROTEIN ONLY  PRESERVATIVE AND ANTIBIOTIC FRE     </t>
  </si>
  <si>
    <t xml:space="preserve">RESPIRATORY SYNCYTIAL VIRUS VACCINE MRNA LIPID NANOPARTICLES                                                                                    </t>
  </si>
  <si>
    <t xml:space="preserve">PNEUMOCOCCAL CONJUGATE VACCINE  21 VALENT (PCV21)  FOR INTRAMUSCULA R USE                                                                       </t>
  </si>
  <si>
    <t xml:space="preserve">EFFECTIVE 6/28/24 PER CDC RECOMMENDATION                                                                                                        </t>
  </si>
  <si>
    <t xml:space="preserve">INFLUENZA VIRUS VACCINE  QUADRIVALENT (IIV4)  SPLIT VIRUS  PRESERVATIVE FREE  0.25ML  FOR IM USE                                                </t>
  </si>
  <si>
    <t xml:space="preserve">INFLUENZA VIRUS VACCINE  QUADRIVALENT (IIV4)  SPLIT VIRUS  PRESERVATIVE FREE  0.25 ML FOR IM USE                                                </t>
  </si>
  <si>
    <t xml:space="preserve">VFC  NO ACTIVE PRODUCTS                                                                                                                         </t>
  </si>
  <si>
    <t xml:space="preserve">INFLUENZA VIRUS VACCINE  QUADRIVALENT (IIV4)  SPLIT VIRUS  PRESERVATIVE FREE  0.5ML  FOR IM USE                                                 </t>
  </si>
  <si>
    <t xml:space="preserve">INFLUENZA VIRUS VACCINE  QUADRIVALENT  (11V4) SPLIT VIRUS  0.25ML FOR IM USE                                                                    </t>
  </si>
  <si>
    <t xml:space="preserve">INFLUENZA VIRUS VACCINE  QUDRIVALENT  SPLIT VIRUS  .25 ML                                                                                       </t>
  </si>
  <si>
    <t xml:space="preserve">INFLUENZA VIRUS VACCINE  QUADRIVALENT (IIV4)  SPLIT VIRUS  0.5 ML DOSAGE  FOR IM USE.                                                           </t>
  </si>
  <si>
    <t xml:space="preserve">INFLUENZA VIRUS VACCINE  QUADRIVALENT  SPLIT VIRUS WHEN ADMINISTERED TO INDIVIDUALS 3 YEARS OF AGE &amp; OLDER. FOR INTRA MUSCULAR USE.             </t>
  </si>
  <si>
    <t xml:space="preserve">INACTIVATED QUADRIVALENT INFLUENZA VACCINE FOR INJECTION INTO MUSCLE  0.25 ML DOSAGE                                                            </t>
  </si>
  <si>
    <t xml:space="preserve">TYPHOID VACCINE                                                                                                                                 </t>
  </si>
  <si>
    <t xml:space="preserve">REQUIRES DOCUMENTATION OF MEDICAL NNECESSITY                    NOT COVERED FOR TRAVEL                                                          </t>
  </si>
  <si>
    <t xml:space="preserve">TYPHOID VACCINE  VI CAPSULAR POLYSACCHARIDE (VICPS)  FOR INTRAMUSCULARUSE                                                                       </t>
  </si>
  <si>
    <t xml:space="preserve">MEDICAL DOCUMENTATION FOR MEDICAL NECESSITY REQUIRED.                                                                                           </t>
  </si>
  <si>
    <t xml:space="preserve">DOCUMENTATIN FOR MEDICAL NECESSITY.                                                                                                             </t>
  </si>
  <si>
    <t xml:space="preserve">INFLUENZA VACCINE  H5N8  DERIVED FROM CELL CULTURES  ADJUVANTED  FOR INTRAMUSCUL                                                                </t>
  </si>
  <si>
    <t xml:space="preserve">DIPHTHERIA  TET TOXOIDS  ACELL PERTUSSIS VACCINE &amp; POLIOVIRUS VACC  INAC(DTAP-IPV)WHEN ADM TO CHILD 4-6 Y.O                                     </t>
  </si>
  <si>
    <t xml:space="preserve">VFC MUST HAVE HAD PRIOR DOSES OF DTAP AND/OR DTAP HEPB IPV                                                                                      </t>
  </si>
  <si>
    <t xml:space="preserve">DIPHTHERIA  TETANUS TOXOIDS  ACELLULAR PERTUSSIS VACCINE  INACTIVATED   POLIOVIRUS VACCINE  HAEMOPHILUS INFLUENZAE TYPE B PRP-OMP CONJUGATE     </t>
  </si>
  <si>
    <t xml:space="preserve">DIPHTHERIA  TETANUS TOXOIDS  ACELLULAR PERTUSSIS VACCINE  HAEMOPHILUS INFLUENZA TYPE B  AND POLIOVIRUS VACCINE  INACTIVATED (DTAP - HIB - IPV)  </t>
  </si>
  <si>
    <t xml:space="preserve">DIPHTHERIA  TETANUS TOXOIDS  AND ACELLULAR PERTUSSIS VACCINE (DTAP)  WHEN ADMINISTERED TO INDIVIDUALS YOUNGER THAN 7 YEARS  FOR INTRAMUSCULAR   </t>
  </si>
  <si>
    <t xml:space="preserve">DIPTHERIA AND TETANUS VACCINE (YOUNGER THAN 7 YEARS)                                                                                            </t>
  </si>
  <si>
    <t xml:space="preserve">MEASLES  MUMPS AND RUBELLA VIRUS VACCINE (MMR)  LIVE  FOR SUBCUTANEOUSUSE                                                                       </t>
  </si>
  <si>
    <t xml:space="preserve">MEASLES  MUMPS  RUBELLA  AND VARICELLA VACCINE (MMRV)  LIVE  FOR SUBCUTANEOUS USE                                                               </t>
  </si>
  <si>
    <t xml:space="preserve">VFC VACCINE IS PROQUAD                                                                                                                          </t>
  </si>
  <si>
    <t xml:space="preserve">POLIOVIRUS VACCINE  INACTIVATED (IPV)  FOR SUBCUTANEOUS OR INTRAMUSCULAR USE                                                                    </t>
  </si>
  <si>
    <t xml:space="preserve">REQUIRES DOCUMENTATION OF MEDICAL NECESSITY.                                                                                                    </t>
  </si>
  <si>
    <t xml:space="preserve">VFC-VACCINE IS IPOL                                                                                                                             </t>
  </si>
  <si>
    <t xml:space="preserve">TETANUS AND DIPHTHERIA TOXOIDS (TD) ADSORBED  PRESERVATIVE FREE  WHEN ADMINISTERED TO INDIVIDUALS 7 YEARS OR OLDER  FOR INTRAMUSCULAR           </t>
  </si>
  <si>
    <t xml:space="preserve">TETANUS  DIPHTHERIA TOXOIDS AND ACELLULAR PERTUSSIS VACCINE (TDAP)                                                     FOR INTRAMUSCULAR        </t>
  </si>
  <si>
    <t>REQUIRES DOCUMENTATION OF MEDICAL NECESSITY.                    ALL PREGNANT WOMEN;ONE PER PREGNANCY. RECOMMENDATIONS BETWEEN 2736 WEEKS OF GEST</t>
  </si>
  <si>
    <t xml:space="preserve">TETANUS  DIPHTHERIA TOXOIDS AND ACELLULAR PERTUSSIS VACCINE (TDAP)                                                                              </t>
  </si>
  <si>
    <t xml:space="preserve">VARICELLA VACCINE                                                                                                                               </t>
  </si>
  <si>
    <t xml:space="preserve">FOR ADULTS PER ACIP RECOMMENDATIONS                                                                                                             </t>
  </si>
  <si>
    <t xml:space="preserve">VARICELLA VIRUS VACCINE  LIVE  FOR SUBCUTANEOUS USE                                                                                             </t>
  </si>
  <si>
    <t xml:space="preserve">YELLOW FEVER VACCINE  LIVE  FOR SUBCUTANEOUS USE                                                                                                </t>
  </si>
  <si>
    <t xml:space="preserve">DIPHTHERIA  TETANUS TOXOIDS  ACELLULAR PERTUSSIS VACCINE  HEPATITIS B AND POLIOVIRUS VACCINE  INACTIVATED (DTAP-HEPB-IPV)  FOR INTRAMUSCULAR    </t>
  </si>
  <si>
    <t xml:space="preserve">PNEUMOCOCCAL POLYSACCHARIDE VACCINE  23-VALENT  ADULT OR IMMUNOSUPPRESSED PATIENT DOSAGE  WHEN ADMINISTERED TO INDIVIDUALS 2 YEARS OR OLDER     </t>
  </si>
  <si>
    <t xml:space="preserve">DOCUMENTATION FOR MEDICAL NECESSITY UNDER 65 Y/O.                                                                                               </t>
  </si>
  <si>
    <t xml:space="preserve">PNEUMOCOCCAL POLYSACCHARIDE VACCINE  3-VALENT  ADULT OR IMMUNOSUPPRESSED PATIENT DOSEAGE  WHEN ADMIN TO INDIVIDUALS 2 YEARS OR OLDER  SQ OR IM  </t>
  </si>
  <si>
    <t xml:space="preserve">FOR HIGH RISK VFC ONLY.  MUST CONTACT VFC FOR EACH DOSE.                                                                                        </t>
  </si>
  <si>
    <t xml:space="preserve">MENINGOCOCCAL POLYSACCHARIDE VACCINE (ANY GROUP S )  FOR SUBCUTANEOUS USE                                                                       </t>
  </si>
  <si>
    <t xml:space="preserve">MENINGOCOCCAL POLYSACCHARIDE VACCINE (ANYGROUP{S}) FOR SUBCUTANEOUS USE                                                                         </t>
  </si>
  <si>
    <t xml:space="preserve">MENINGOCOCCAL CONJUGATE VACCINE  SEROGROUPS A  C  Y AND W-135  QUADRIVALENT)  FOR INTRAMUSCULAR USE (MENVEO)                                    </t>
  </si>
  <si>
    <t xml:space="preserve">MENINGOCOCCAL CONJUGATE VACCINE  SEROGROUPS A  C  Y AND W-135 (TETRAVALENT)  FOR INTRAMUSCULAR USE (MENVEO  MENACTRA)                           </t>
  </si>
  <si>
    <t xml:space="preserve">ZOSTER (SHINGLES) VACCINE  LIVE  FOR SUBCUTANEOUS INJECTION                                                                                     </t>
  </si>
  <si>
    <t xml:space="preserve">JAPANESE ENCEPHALITIS VIRUS VACCINE  INACTIVATED  FOR INTRAMUSCULAR USE                                                                         </t>
  </si>
  <si>
    <t xml:space="preserve">HEPATITIS B VACCINE (HEPB)  CPG-ADJUVANTED  ADULT DOSAGE  2 DOSE OR 4 DOSE SCHED                                                                </t>
  </si>
  <si>
    <t xml:space="preserve">HEPATITIS B VACCINE  DIALYSIS OR IMMUNOSUPPRESSED PATIENT DOSAGE (3 DOSE SCHEDULE)  FOR INTRAMUSCULAR USE                                       </t>
  </si>
  <si>
    <t xml:space="preserve">HEPATITIS B VACCINE  ADOLESCENT (2 DOSE SCHEDULE)  FOR INTRAMUSCULAR USE                                                                        </t>
  </si>
  <si>
    <t xml:space="preserve">"HEPATITIS B VACCINE  ADOLESCENT  2 DOSE SCHEDULE  FOR INTRAMUSCULAR USE                                                                       </t>
  </si>
  <si>
    <t xml:space="preserve">HEPATITIS B VACCINE  PEDIATRIC/ADOLESCENT DOSAGE (3 DOSE SCHEDULE)  FOR INTRAMUSCULAR USE                                                       </t>
  </si>
  <si>
    <t xml:space="preserve">VACCINE FOR HEPATITIS B ADULT DOSAGE (3 DOSE SCHEDULE) INJECTION INTO MUSCLE                                                                    </t>
  </si>
  <si>
    <t xml:space="preserve">HEPATITIS B VACCINE  DIALYSIS OR IMMUNOSUPPRESSED PATIENT DOSAGE (4 DOSE SCHEDULE)  FOR INTRAMUSCULAR USE                                       </t>
  </si>
  <si>
    <t xml:space="preserve">HEPATITIS B AND HEMOPHILUS INFLUENZA B VACCINE (HEPB-HIB)  FOR INTRAMUSCULAR USE                                                                </t>
  </si>
  <si>
    <t xml:space="preserve">UNLISTED VACCINE/TOXOID                                                                                                                         </t>
  </si>
  <si>
    <t xml:space="preserve">REQUIRES DOCUMENTATION AND INVOICE                                                                                                              </t>
  </si>
  <si>
    <t xml:space="preserve">ZOSTER (SHINGLES) VACCINE (HZU)  RECOMBINANT  SUB-UNIT  ADJUVANTED  FOR IM INJECTION                                                            </t>
  </si>
  <si>
    <t xml:space="preserve">OK FOR THOSE 19 AND TO 64 YEARS                                 19 TO 49 YEARS WITH MEDICAL NECESSITY.                                          </t>
  </si>
  <si>
    <t xml:space="preserve">VACCINE FOR INFLUENZA  QUADRIVALENT (CCIIV4) DERIVED FROM CELL CULTURES  SUBUNIT  ANTIBIOTIC FREE  0.5ML DOSAGE IM                              </t>
  </si>
  <si>
    <t xml:space="preserve">REQUIRES MEDICAL NECESSITY                                                                                                                      </t>
  </si>
  <si>
    <t xml:space="preserve">"ZAIRE EBOLAVIRUS VACCINE  LIVE  FOR INTRAMUSCULAR USE"                                                                                       </t>
  </si>
  <si>
    <t xml:space="preserve">PRIOR AUTHORIZATION. RNE                                                                                                                        </t>
  </si>
  <si>
    <t xml:space="preserve">"VACCINE FOR HEPATITIS B (3 DOSE SCHEDULE) FOR INJECTION INTO MUSCLE  10 MCG DOS                                                               </t>
  </si>
  <si>
    <t xml:space="preserve">CORONAVIRUS VACCINE 3                                                                                                                           </t>
  </si>
  <si>
    <t xml:space="preserve">SEVERE ACUTE RESPIRATORY SYNDROME CORONAVIRUS 2 (COVID-19) VACCINE  RECOMBINANT                                                                 </t>
  </si>
  <si>
    <t xml:space="preserve">SEVERE ACUTE RESPIRATORY SYNDROME CORONAVIRUS 2 (SARSCOV-2) (CORONAVIRUSDISEASE                                                                 </t>
  </si>
  <si>
    <t xml:space="preserve">SEVERE ACUTE RESPIRATORY SYNDROME CORONAVIRUS 2 (SARSCOV-2) (CORONAVIRUS DISEASE                                                                </t>
  </si>
  <si>
    <t xml:space="preserve">SEVERE ACUTE RESPIRATORY SYNDROME CORONAVIRUS 2 (SARS-COV 2)                                                                                    </t>
  </si>
  <si>
    <t xml:space="preserve">SEVERE ACUTE RESPIRATORY SYNDROME CORONAVIRUS 2 (SARS-COV 2)           *                                                                        </t>
  </si>
  <si>
    <t xml:space="preserve">CORONAVIRUS VACCINE 23                                                                                                                          </t>
  </si>
  <si>
    <t xml:space="preserve">RATE EFFECTIVE AS OF 8.22.24                                                                                                                    </t>
  </si>
  <si>
    <t xml:space="preserve">SARSCOV2 VC 10 MCG/0.2 ML IM                                                                                                                    </t>
  </si>
  <si>
    <t xml:space="preserve">CORONAVIRUS VACCINE 25                                                                                                                          </t>
  </si>
  <si>
    <t xml:space="preserve">CORONAVIRUS VACCINE 26                                                                                                                          </t>
  </si>
  <si>
    <t xml:space="preserve">CORONAVIRUS VACCINE 24                                                                                                                          </t>
  </si>
  <si>
    <t xml:space="preserve">CORONAVIRUS VACCINE 23                                                                                                                           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</si>
  <si>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</si>
  <si>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</si>
  <si>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>PLACES.</t>
  </si>
  <si>
    <t>NEBRASKA MEDICAID FEE SCHEDULE IMMUNIZATION, JANUARY 1, 2026</t>
  </si>
  <si>
    <t>NC</t>
  </si>
  <si>
    <t>NA</t>
  </si>
  <si>
    <t xml:space="preserve">NO ACTIVE PRODUCTS                                                                                                                           </t>
  </si>
  <si>
    <t xml:space="preserve">NO CURRENT PRODUCTS                                                                                                                          </t>
  </si>
  <si>
    <t>RNE</t>
  </si>
  <si>
    <t xml:space="preserve">VFC                                                                                                                                          </t>
  </si>
  <si>
    <t xml:space="preserve">PREGNANCY ONLY                                                                                                                                </t>
  </si>
  <si>
    <t xml:space="preserve">VFC                                                                                                                                         </t>
  </si>
  <si>
    <t xml:space="preserve">SEVERE ACUTE RESPIRATORY SYNDROME CORONAVIRUS 2 (SARSCOV-2) (CORONAVIRUS                                                            </t>
  </si>
  <si>
    <t xml:space="preserve">INFLUENZA VIRUS VACCINE  QUADRIVALENT (AIIV4)  INACTIVATED  ADJUVANTED PRESERVATIVE FREE  FOR INJECTION INTO MUSCLE  0.5 ML DOSAGE     </t>
  </si>
  <si>
    <t xml:space="preserve">INFLUENZA VIRUS VACCINE  QUADRIVALENT (IIV4)  SPLIT VIRUS  PRESERVATIVE FREE  0.5ML  FOR IM USE LAR </t>
  </si>
  <si>
    <t xml:space="preserve">MENINGOCOCCAL CONJUGATE VACCINE  SEROGROUPS A  C  W  Y  QUADRIVALENT TETANUS  TOXOID CARRIER (MENACWY-TT) FOR INJECTION INTO MUSCLE           </t>
  </si>
  <si>
    <t xml:space="preserve">THE REIMBURSEMENT CALCULATION, BUT THE FEE SCHEDULE PUBLISHES ONLY THE FIRST TWO DECIMAL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</si>
</sst>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8" fillId="0" borderId="10" xfId="0" applyFont="1" applyBorder="1"/>
    <xf numFmtId="0" fontId="18" fillId="0" borderId="11" xfId="0" applyFont="1" applyBorder="1"/>
    <xf numFmtId="0" fontId="18" fillId="0" borderId="12" xfId="0" applyFont="1" applyBorder="1"/>
    <xf numFmtId="0" fontId="18" fillId="0" borderId="12" xfId="0" applyFont="1" applyBorder="1" applyAlignment="1">
      <alignment wrapText="1"/>
    </xf>
    <xf numFmtId="164" fontId="18" fillId="0" borderId="13" xfId="0" applyNumberFormat="1" applyFont="1" applyBorder="1" applyAlignment="1">
      <alignment horizontal="right"/>
    </xf>
    <xf numFmtId="0" fontId="18" fillId="0" borderId="14" xfId="0" applyFont="1" applyBorder="1"/>
    <xf numFmtId="0" fontId="18" fillId="0" borderId="0" xfId="0" applyFont="1"/>
    <xf numFmtId="0" fontId="18" fillId="0" borderId="0" xfId="0" applyFont="1" applyAlignment="1">
      <alignment wrapText="1"/>
    </xf>
    <xf numFmtId="164" fontId="18" fillId="0" borderId="15" xfId="0" applyNumberFormat="1" applyFont="1" applyBorder="1" applyAlignment="1">
      <alignment horizontal="right"/>
    </xf>
    <xf numFmtId="164" fontId="18" fillId="0" borderId="0" xfId="0" applyNumberFormat="1" applyFont="1" applyAlignment="1">
      <alignment horizontal="right"/>
    </xf>
    <xf numFmtId="0" fontId="18" fillId="0" borderId="10" xfId="0" applyFont="1" applyBorder="1" applyAlignment="1">
      <alignment horizontal="right"/>
    </xf>
    <xf numFmtId="0" fontId="18" fillId="0" borderId="10" xfId="0" applyFont="1" applyBorder="1" applyAlignment="1">
      <alignment wrapText="1"/>
    </xf>
    <xf numFmtId="164" fontId="18" fillId="0" borderId="10" xfId="0" applyNumberFormat="1" applyFont="1" applyBorder="1" applyAlignment="1">
      <alignment horizontal="right"/>
    </xf>
    <xf numFmtId="0" fontId="0" fillId="0" borderId="10" xfId="0" applyBorder="1"/>
    <xf numFmtId="0" fontId="18" fillId="0" borderId="11" xfId="0" applyFont="1" applyBorder="1" applyAlignment="1">
      <alignment wrapText="1"/>
    </xf>
    <xf numFmtId="0" fontId="18" fillId="0" borderId="14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15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6" xfId="0" applyBorder="1" applyAlignment="1">
      <alignment horizontal="right"/>
    </xf>
    <xf numFmtId="8" fontId="18" fillId="0" borderId="10" xfId="0" applyNumberFormat="1" applyFont="1" applyBorder="1" applyAlignment="1">
      <alignment horizontal="right"/>
    </xf>
    <xf numFmtId="0" fontId="18" fillId="0" borderId="10" xfId="0" applyFont="1" applyBorder="1" applyAlignment="1">
      <alignment horizontal="righ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54AB9-DCC3-4AE3-A65E-A4D91276F8F4}">
  <dimension ref="A1:H180"/>
  <sheetViews>
    <sheetView tabSelected="1" workbookViewId="0">
      <selection activeCell="M9" sqref="M9"/>
    </sheetView>
  </sheetViews>
  <sheetFormatPr defaultRowHeight="15" x14ac:dyDescent="0.25"/>
  <cols>
    <col min="1" max="1" width="11.85546875" customWidth="1"/>
    <col min="2" max="2" width="7" customWidth="1"/>
    <col min="3" max="3" width="42.5703125" style="17" customWidth="1"/>
    <col min="4" max="4" width="5.7109375" style="17" customWidth="1"/>
    <col min="5" max="5" width="28.85546875" style="17" customWidth="1"/>
    <col min="7" max="7" width="13.5703125" style="19" customWidth="1"/>
  </cols>
  <sheetData>
    <row r="1" spans="1:7" x14ac:dyDescent="0.25">
      <c r="A1" s="2" t="s">
        <v>204</v>
      </c>
      <c r="B1" s="3"/>
      <c r="C1" s="4"/>
      <c r="D1" s="4"/>
      <c r="E1" s="15"/>
      <c r="F1" s="5"/>
      <c r="G1" s="18"/>
    </row>
    <row r="2" spans="1:7" x14ac:dyDescent="0.25">
      <c r="A2" s="6" t="s">
        <v>205</v>
      </c>
      <c r="B2" s="7"/>
      <c r="C2" s="8"/>
      <c r="D2" s="8"/>
      <c r="E2" s="16"/>
      <c r="F2" s="9"/>
      <c r="G2" s="18"/>
    </row>
    <row r="3" spans="1:7" x14ac:dyDescent="0.25">
      <c r="A3" s="6" t="s">
        <v>220</v>
      </c>
      <c r="B3" s="7"/>
      <c r="C3" s="8"/>
      <c r="D3" s="8"/>
      <c r="E3" s="8"/>
      <c r="F3" s="9"/>
      <c r="G3" s="18"/>
    </row>
    <row r="4" spans="1:7" x14ac:dyDescent="0.25">
      <c r="A4" s="7" t="s">
        <v>206</v>
      </c>
      <c r="B4" s="7"/>
      <c r="C4" s="8"/>
      <c r="D4" s="8"/>
      <c r="E4" s="8"/>
      <c r="F4" s="10"/>
      <c r="G4" s="20"/>
    </row>
    <row r="5" spans="1:7" x14ac:dyDescent="0.25">
      <c r="A5" s="14"/>
      <c r="B5" s="1"/>
      <c r="C5" s="12"/>
      <c r="D5" s="12"/>
      <c r="E5" s="12"/>
      <c r="F5" s="1"/>
      <c r="G5" s="11"/>
    </row>
    <row r="6" spans="1:7" ht="29.25" x14ac:dyDescent="0.25">
      <c r="A6" s="14"/>
      <c r="B6" s="1"/>
      <c r="C6" s="12" t="s">
        <v>207</v>
      </c>
      <c r="D6" s="12"/>
      <c r="E6" s="12"/>
      <c r="F6" s="1"/>
      <c r="G6" s="13"/>
    </row>
    <row r="7" spans="1:7" x14ac:dyDescent="0.25">
      <c r="A7" s="1" t="s">
        <v>0</v>
      </c>
      <c r="B7" s="1"/>
      <c r="C7" s="12"/>
      <c r="D7" s="12"/>
      <c r="E7" s="12"/>
      <c r="F7" s="1"/>
      <c r="G7" s="11"/>
    </row>
    <row r="8" spans="1:7" x14ac:dyDescent="0.25">
      <c r="A8" s="1" t="s">
        <v>1</v>
      </c>
      <c r="B8" s="1" t="s">
        <v>2</v>
      </c>
      <c r="C8" s="12" t="s">
        <v>3</v>
      </c>
      <c r="D8" s="12" t="s">
        <v>4</v>
      </c>
      <c r="E8" s="12" t="s">
        <v>5</v>
      </c>
      <c r="F8" s="1" t="s">
        <v>6</v>
      </c>
      <c r="G8" s="11" t="s">
        <v>7</v>
      </c>
    </row>
    <row r="9" spans="1:7" x14ac:dyDescent="0.25">
      <c r="A9" s="1" t="str">
        <f>"00090375"</f>
        <v>00090375</v>
      </c>
      <c r="B9" s="1" t="str">
        <f>"  "</f>
        <v xml:space="preserve">  </v>
      </c>
      <c r="C9" s="12" t="s">
        <v>8</v>
      </c>
      <c r="D9" s="12" t="s">
        <v>0</v>
      </c>
      <c r="E9" s="12" t="s">
        <v>9</v>
      </c>
      <c r="F9" s="1" t="s">
        <v>0</v>
      </c>
      <c r="G9" s="21">
        <v>279.94</v>
      </c>
    </row>
    <row r="10" spans="1:7" ht="57.75" x14ac:dyDescent="0.25">
      <c r="A10" s="1" t="str">
        <f>"00090376"</f>
        <v>00090376</v>
      </c>
      <c r="B10" s="1" t="str">
        <f>"  "</f>
        <v xml:space="preserve">  </v>
      </c>
      <c r="C10" s="12" t="s">
        <v>10</v>
      </c>
      <c r="D10" s="12" t="s">
        <v>0</v>
      </c>
      <c r="E10" s="12" t="s">
        <v>11</v>
      </c>
      <c r="F10" s="1" t="s">
        <v>0</v>
      </c>
      <c r="G10" s="11" t="s">
        <v>208</v>
      </c>
    </row>
    <row r="11" spans="1:7" ht="43.5" x14ac:dyDescent="0.25">
      <c r="A11" s="1" t="str">
        <f>"00090377"</f>
        <v>00090377</v>
      </c>
      <c r="B11" s="1" t="str">
        <f>"  "</f>
        <v xml:space="preserve">  </v>
      </c>
      <c r="C11" s="12" t="s">
        <v>12</v>
      </c>
      <c r="D11" s="12" t="s">
        <v>0</v>
      </c>
      <c r="E11" s="12" t="s">
        <v>9</v>
      </c>
      <c r="F11" s="1" t="s">
        <v>0</v>
      </c>
      <c r="G11" s="21">
        <v>240.13</v>
      </c>
    </row>
    <row r="12" spans="1:7" ht="29.25" x14ac:dyDescent="0.25">
      <c r="A12" s="1" t="str">
        <f>"00090380"</f>
        <v>00090380</v>
      </c>
      <c r="B12" s="1" t="str">
        <f>"  "</f>
        <v xml:space="preserve">  </v>
      </c>
      <c r="C12" s="12" t="s">
        <v>13</v>
      </c>
      <c r="D12" s="12" t="s">
        <v>0</v>
      </c>
      <c r="E12" s="12" t="s">
        <v>11</v>
      </c>
      <c r="F12" s="1" t="s">
        <v>0</v>
      </c>
      <c r="G12" s="11" t="s">
        <v>208</v>
      </c>
    </row>
    <row r="13" spans="1:7" ht="29.25" x14ac:dyDescent="0.25">
      <c r="A13" s="1" t="str">
        <f>"00090380"</f>
        <v>00090380</v>
      </c>
      <c r="B13" s="1" t="str">
        <f>"SL"</f>
        <v>SL</v>
      </c>
      <c r="C13" s="12" t="s">
        <v>14</v>
      </c>
      <c r="D13" s="12" t="s">
        <v>0</v>
      </c>
      <c r="E13" s="12" t="s">
        <v>15</v>
      </c>
      <c r="F13" s="1" t="s">
        <v>0</v>
      </c>
      <c r="G13" s="21">
        <v>10.92</v>
      </c>
    </row>
    <row r="14" spans="1:7" ht="57.75" x14ac:dyDescent="0.25">
      <c r="A14" s="1" t="str">
        <f>"00090381"</f>
        <v>00090381</v>
      </c>
      <c r="B14" s="1" t="str">
        <f>"  "</f>
        <v xml:space="preserve">  </v>
      </c>
      <c r="C14" s="12" t="s">
        <v>16</v>
      </c>
      <c r="D14" s="12" t="s">
        <v>0</v>
      </c>
      <c r="E14" s="12" t="s">
        <v>11</v>
      </c>
      <c r="F14" s="1" t="s">
        <v>0</v>
      </c>
      <c r="G14" s="11" t="s">
        <v>208</v>
      </c>
    </row>
    <row r="15" spans="1:7" ht="43.5" x14ac:dyDescent="0.25">
      <c r="A15" s="1" t="str">
        <f>"00090381"</f>
        <v>00090381</v>
      </c>
      <c r="B15" s="1" t="str">
        <f>"SL"</f>
        <v>SL</v>
      </c>
      <c r="C15" s="12" t="s">
        <v>17</v>
      </c>
      <c r="D15" s="12" t="s">
        <v>0</v>
      </c>
      <c r="E15" s="12" t="s">
        <v>215</v>
      </c>
      <c r="F15" s="1" t="s">
        <v>0</v>
      </c>
      <c r="G15" s="21">
        <v>10.92</v>
      </c>
    </row>
    <row r="16" spans="1:7" ht="29.25" x14ac:dyDescent="0.25">
      <c r="A16" s="1" t="str">
        <f>"00090382"</f>
        <v>00090382</v>
      </c>
      <c r="B16" s="1" t="str">
        <f>"  "</f>
        <v xml:space="preserve">  </v>
      </c>
      <c r="C16" s="12" t="s">
        <v>18</v>
      </c>
      <c r="D16" s="12" t="s">
        <v>0</v>
      </c>
      <c r="E16" s="12" t="s">
        <v>11</v>
      </c>
      <c r="F16" s="1" t="s">
        <v>0</v>
      </c>
      <c r="G16" s="11" t="s">
        <v>208</v>
      </c>
    </row>
    <row r="17" spans="1:7" ht="57.75" x14ac:dyDescent="0.25">
      <c r="A17" s="1" t="str">
        <f>"00090382"</f>
        <v>00090382</v>
      </c>
      <c r="B17" s="1" t="str">
        <f>"SL"</f>
        <v>SL</v>
      </c>
      <c r="C17" s="12" t="s">
        <v>19</v>
      </c>
      <c r="D17" s="12" t="s">
        <v>0</v>
      </c>
      <c r="E17" s="12" t="s">
        <v>15</v>
      </c>
      <c r="F17" s="1" t="s">
        <v>0</v>
      </c>
      <c r="G17" s="21">
        <v>10.92</v>
      </c>
    </row>
    <row r="18" spans="1:7" ht="72" x14ac:dyDescent="0.25">
      <c r="A18" s="1" t="str">
        <f>"00090460"</f>
        <v>00090460</v>
      </c>
      <c r="B18" s="1" t="str">
        <f t="shared" ref="B18:B34" si="0">"  "</f>
        <v xml:space="preserve">  </v>
      </c>
      <c r="C18" s="12" t="s">
        <v>20</v>
      </c>
      <c r="D18" s="12" t="s">
        <v>0</v>
      </c>
      <c r="E18" s="12" t="s">
        <v>11</v>
      </c>
      <c r="F18" s="1" t="s">
        <v>0</v>
      </c>
      <c r="G18" s="11" t="s">
        <v>208</v>
      </c>
    </row>
    <row r="19" spans="1:7" ht="86.25" x14ac:dyDescent="0.25">
      <c r="A19" s="1" t="str">
        <f>"00090471"</f>
        <v>00090471</v>
      </c>
      <c r="B19" s="1" t="str">
        <f t="shared" si="0"/>
        <v xml:space="preserve">  </v>
      </c>
      <c r="C19" s="12" t="s">
        <v>21</v>
      </c>
      <c r="D19" s="12" t="s">
        <v>0</v>
      </c>
      <c r="E19" s="12"/>
      <c r="F19" s="1" t="s">
        <v>0</v>
      </c>
      <c r="G19" s="13">
        <v>18.28</v>
      </c>
    </row>
    <row r="20" spans="1:7" ht="29.25" x14ac:dyDescent="0.25">
      <c r="A20" s="1" t="str">
        <f>"00090472"</f>
        <v>00090472</v>
      </c>
      <c r="B20" s="1" t="str">
        <f t="shared" si="0"/>
        <v xml:space="preserve">  </v>
      </c>
      <c r="C20" s="12" t="s">
        <v>23</v>
      </c>
      <c r="D20" s="12" t="s">
        <v>0</v>
      </c>
      <c r="E20" s="12"/>
      <c r="F20" s="1" t="s">
        <v>0</v>
      </c>
      <c r="G20" s="13">
        <v>13.71</v>
      </c>
    </row>
    <row r="21" spans="1:7" ht="29.25" x14ac:dyDescent="0.25">
      <c r="A21" s="1" t="str">
        <f>"00090473"</f>
        <v>00090473</v>
      </c>
      <c r="B21" s="1" t="str">
        <f t="shared" si="0"/>
        <v xml:space="preserve">  </v>
      </c>
      <c r="C21" s="12" t="s">
        <v>24</v>
      </c>
      <c r="D21" s="12" t="s">
        <v>0</v>
      </c>
      <c r="E21" s="12"/>
      <c r="F21" s="1" t="s">
        <v>0</v>
      </c>
      <c r="G21" s="13">
        <v>11.88</v>
      </c>
    </row>
    <row r="22" spans="1:7" ht="57.75" x14ac:dyDescent="0.25">
      <c r="A22" s="1" t="str">
        <f>"00090474"</f>
        <v>00090474</v>
      </c>
      <c r="B22" s="1" t="str">
        <f t="shared" si="0"/>
        <v xml:space="preserve">  </v>
      </c>
      <c r="C22" s="12" t="s">
        <v>25</v>
      </c>
      <c r="D22" s="12" t="s">
        <v>0</v>
      </c>
      <c r="E22" s="12"/>
      <c r="F22" s="1" t="s">
        <v>0</v>
      </c>
      <c r="G22" s="13">
        <v>9.14</v>
      </c>
    </row>
    <row r="23" spans="1:7" x14ac:dyDescent="0.25">
      <c r="A23" s="1" t="str">
        <f>"00090476"</f>
        <v>00090476</v>
      </c>
      <c r="B23" s="1" t="str">
        <f t="shared" si="0"/>
        <v xml:space="preserve">  </v>
      </c>
      <c r="C23" s="12" t="s">
        <v>26</v>
      </c>
      <c r="D23" s="12" t="s">
        <v>0</v>
      </c>
      <c r="E23" s="12" t="s">
        <v>11</v>
      </c>
      <c r="F23" s="1" t="s">
        <v>0</v>
      </c>
      <c r="G23" s="11" t="s">
        <v>208</v>
      </c>
    </row>
    <row r="24" spans="1:7" x14ac:dyDescent="0.25">
      <c r="A24" s="1" t="str">
        <f>"00090477"</f>
        <v>00090477</v>
      </c>
      <c r="B24" s="1" t="str">
        <f t="shared" si="0"/>
        <v xml:space="preserve">  </v>
      </c>
      <c r="C24" s="12" t="s">
        <v>27</v>
      </c>
      <c r="D24" s="12" t="s">
        <v>0</v>
      </c>
      <c r="E24" s="12" t="s">
        <v>11</v>
      </c>
      <c r="F24" s="1" t="s">
        <v>0</v>
      </c>
      <c r="G24" s="11" t="s">
        <v>208</v>
      </c>
    </row>
    <row r="25" spans="1:7" ht="29.25" x14ac:dyDescent="0.25">
      <c r="A25" s="1" t="str">
        <f>"00090480"</f>
        <v>00090480</v>
      </c>
      <c r="B25" s="1" t="str">
        <f t="shared" si="0"/>
        <v xml:space="preserve">  </v>
      </c>
      <c r="C25" s="12" t="s">
        <v>28</v>
      </c>
      <c r="D25" s="12" t="s">
        <v>0</v>
      </c>
      <c r="E25" s="12" t="s">
        <v>9</v>
      </c>
      <c r="F25" s="1" t="s">
        <v>0</v>
      </c>
      <c r="G25" s="13">
        <v>18.28</v>
      </c>
    </row>
    <row r="26" spans="1:7" ht="43.5" x14ac:dyDescent="0.25">
      <c r="A26" s="1" t="str">
        <f>"00090481"</f>
        <v>00090481</v>
      </c>
      <c r="B26" s="1" t="str">
        <f t="shared" si="0"/>
        <v xml:space="preserve">  </v>
      </c>
      <c r="C26" s="12" t="s">
        <v>29</v>
      </c>
      <c r="D26" s="12" t="s">
        <v>0</v>
      </c>
      <c r="E26" s="12" t="s">
        <v>30</v>
      </c>
      <c r="F26" s="1" t="s">
        <v>0</v>
      </c>
      <c r="G26" s="11" t="s">
        <v>212</v>
      </c>
    </row>
    <row r="27" spans="1:7" ht="43.5" x14ac:dyDescent="0.25">
      <c r="A27" s="1" t="str">
        <f>"00090581"</f>
        <v>00090581</v>
      </c>
      <c r="B27" s="1" t="str">
        <f t="shared" si="0"/>
        <v xml:space="preserve">  </v>
      </c>
      <c r="C27" s="12" t="s">
        <v>31</v>
      </c>
      <c r="D27" s="12" t="s">
        <v>0</v>
      </c>
      <c r="E27" s="12" t="s">
        <v>32</v>
      </c>
      <c r="F27" s="1" t="s">
        <v>0</v>
      </c>
      <c r="G27" s="21">
        <v>105.73</v>
      </c>
    </row>
    <row r="28" spans="1:7" ht="43.5" x14ac:dyDescent="0.25">
      <c r="A28" s="1" t="str">
        <f>"00090584"</f>
        <v>00090584</v>
      </c>
      <c r="B28" s="1" t="str">
        <f t="shared" si="0"/>
        <v xml:space="preserve">  </v>
      </c>
      <c r="C28" s="12" t="s">
        <v>33</v>
      </c>
      <c r="D28" s="12" t="s">
        <v>0</v>
      </c>
      <c r="E28" s="12" t="s">
        <v>11</v>
      </c>
      <c r="F28" s="1" t="s">
        <v>0</v>
      </c>
      <c r="G28" s="11" t="s">
        <v>208</v>
      </c>
    </row>
    <row r="29" spans="1:7" ht="43.5" x14ac:dyDescent="0.25">
      <c r="A29" s="1" t="str">
        <f>"00090585"</f>
        <v>00090585</v>
      </c>
      <c r="B29" s="1" t="str">
        <f t="shared" si="0"/>
        <v xml:space="preserve">  </v>
      </c>
      <c r="C29" s="12" t="s">
        <v>34</v>
      </c>
      <c r="D29" s="12" t="s">
        <v>0</v>
      </c>
      <c r="E29" s="12" t="s">
        <v>11</v>
      </c>
      <c r="F29" s="1" t="s">
        <v>0</v>
      </c>
      <c r="G29" s="11" t="s">
        <v>208</v>
      </c>
    </row>
    <row r="30" spans="1:7" ht="43.5" x14ac:dyDescent="0.25">
      <c r="A30" s="1" t="str">
        <f>"00090586"</f>
        <v>00090586</v>
      </c>
      <c r="B30" s="1" t="str">
        <f t="shared" si="0"/>
        <v xml:space="preserve">  </v>
      </c>
      <c r="C30" s="12" t="s">
        <v>35</v>
      </c>
      <c r="D30" s="12" t="s">
        <v>0</v>
      </c>
      <c r="E30" s="12" t="s">
        <v>9</v>
      </c>
      <c r="F30" s="1" t="s">
        <v>0</v>
      </c>
      <c r="G30" s="21">
        <v>163.97</v>
      </c>
    </row>
    <row r="31" spans="1:7" x14ac:dyDescent="0.25">
      <c r="A31" s="1" t="str">
        <f>"00090587"</f>
        <v>00090587</v>
      </c>
      <c r="B31" s="1" t="str">
        <f t="shared" si="0"/>
        <v xml:space="preserve">  </v>
      </c>
      <c r="C31" s="12" t="s">
        <v>36</v>
      </c>
      <c r="D31" s="12" t="s">
        <v>0</v>
      </c>
      <c r="E31" s="12" t="s">
        <v>11</v>
      </c>
      <c r="F31" s="1" t="s">
        <v>0</v>
      </c>
      <c r="G31" s="11" t="s">
        <v>208</v>
      </c>
    </row>
    <row r="32" spans="1:7" ht="43.5" x14ac:dyDescent="0.25">
      <c r="A32" s="1" t="str">
        <f>"00090589"</f>
        <v>00090589</v>
      </c>
      <c r="B32" s="1" t="str">
        <f t="shared" si="0"/>
        <v xml:space="preserve">  </v>
      </c>
      <c r="C32" s="12" t="s">
        <v>37</v>
      </c>
      <c r="D32" s="12" t="s">
        <v>0</v>
      </c>
      <c r="E32" s="12" t="s">
        <v>38</v>
      </c>
      <c r="F32" s="1" t="s">
        <v>0</v>
      </c>
      <c r="G32" s="21">
        <v>293.7</v>
      </c>
    </row>
    <row r="33" spans="1:7" ht="29.25" x14ac:dyDescent="0.25">
      <c r="A33" s="1" t="str">
        <f>"00090593"</f>
        <v>00090593</v>
      </c>
      <c r="B33" s="1" t="str">
        <f t="shared" si="0"/>
        <v xml:space="preserve">  </v>
      </c>
      <c r="C33" s="12" t="s">
        <v>39</v>
      </c>
      <c r="D33" s="12" t="s">
        <v>0</v>
      </c>
      <c r="E33" s="12" t="s">
        <v>11</v>
      </c>
      <c r="F33" s="1" t="s">
        <v>0</v>
      </c>
      <c r="G33" s="11" t="s">
        <v>208</v>
      </c>
    </row>
    <row r="34" spans="1:7" ht="72" x14ac:dyDescent="0.25">
      <c r="A34" s="1" t="str">
        <f>"00090611"</f>
        <v>00090611</v>
      </c>
      <c r="B34" s="1" t="str">
        <f t="shared" si="0"/>
        <v xml:space="preserve">  </v>
      </c>
      <c r="C34" s="12" t="s">
        <v>40</v>
      </c>
      <c r="D34" s="12" t="s">
        <v>0</v>
      </c>
      <c r="E34" s="12" t="s">
        <v>9</v>
      </c>
      <c r="F34" s="1" t="s">
        <v>0</v>
      </c>
      <c r="G34" s="21">
        <v>288.36</v>
      </c>
    </row>
    <row r="35" spans="1:7" ht="43.5" x14ac:dyDescent="0.25">
      <c r="A35" s="1" t="str">
        <f>"00090611"</f>
        <v>00090611</v>
      </c>
      <c r="B35" s="1" t="str">
        <f>"SL"</f>
        <v>SL</v>
      </c>
      <c r="C35" s="12" t="s">
        <v>41</v>
      </c>
      <c r="D35" s="12" t="s">
        <v>0</v>
      </c>
      <c r="E35" s="12" t="s">
        <v>9</v>
      </c>
      <c r="F35" s="1" t="s">
        <v>0</v>
      </c>
      <c r="G35" s="21">
        <v>10.92</v>
      </c>
    </row>
    <row r="36" spans="1:7" ht="43.5" x14ac:dyDescent="0.25">
      <c r="A36" s="1" t="str">
        <f>"00090612"</f>
        <v>00090612</v>
      </c>
      <c r="B36" s="1" t="str">
        <f>"  "</f>
        <v xml:space="preserve">  </v>
      </c>
      <c r="C36" s="12" t="s">
        <v>42</v>
      </c>
      <c r="D36" s="12" t="s">
        <v>0</v>
      </c>
      <c r="E36" s="12" t="s">
        <v>22</v>
      </c>
      <c r="F36" s="1" t="s">
        <v>0</v>
      </c>
      <c r="G36" s="22" t="s">
        <v>22</v>
      </c>
    </row>
    <row r="37" spans="1:7" ht="43.5" x14ac:dyDescent="0.25">
      <c r="A37" s="1" t="str">
        <f>"00090613"</f>
        <v>00090613</v>
      </c>
      <c r="B37" s="1" t="str">
        <f>"  "</f>
        <v xml:space="preserve">  </v>
      </c>
      <c r="C37" s="12" t="s">
        <v>43</v>
      </c>
      <c r="D37" s="12" t="s">
        <v>0</v>
      </c>
      <c r="E37" s="12" t="s">
        <v>22</v>
      </c>
      <c r="F37" s="1" t="s">
        <v>0</v>
      </c>
      <c r="G37" s="22" t="s">
        <v>22</v>
      </c>
    </row>
    <row r="38" spans="1:7" ht="72" x14ac:dyDescent="0.25">
      <c r="A38" s="1" t="str">
        <f>"00090619"</f>
        <v>00090619</v>
      </c>
      <c r="B38" s="1" t="str">
        <f>"  "</f>
        <v xml:space="preserve">  </v>
      </c>
      <c r="C38" s="12" t="s">
        <v>219</v>
      </c>
      <c r="D38" s="12" t="s">
        <v>0</v>
      </c>
      <c r="E38" s="12" t="s">
        <v>44</v>
      </c>
      <c r="F38" s="1" t="s">
        <v>0</v>
      </c>
      <c r="G38" s="21">
        <v>189.15</v>
      </c>
    </row>
    <row r="39" spans="1:7" ht="43.5" x14ac:dyDescent="0.25">
      <c r="A39" s="1" t="str">
        <f>"00090619"</f>
        <v>00090619</v>
      </c>
      <c r="B39" s="1" t="str">
        <f>"SL"</f>
        <v>SL</v>
      </c>
      <c r="C39" s="12" t="s">
        <v>45</v>
      </c>
      <c r="D39" s="12" t="s">
        <v>0</v>
      </c>
      <c r="E39" s="12" t="s">
        <v>15</v>
      </c>
      <c r="F39" s="1" t="s">
        <v>0</v>
      </c>
      <c r="G39" s="21">
        <v>10.92</v>
      </c>
    </row>
    <row r="40" spans="1:7" ht="114.75" x14ac:dyDescent="0.25">
      <c r="A40" s="1" t="str">
        <f>"00090620"</f>
        <v>00090620</v>
      </c>
      <c r="B40" s="1" t="str">
        <f>"  "</f>
        <v xml:space="preserve">  </v>
      </c>
      <c r="C40" s="12" t="s">
        <v>46</v>
      </c>
      <c r="D40" s="12" t="s">
        <v>0</v>
      </c>
      <c r="E40" s="12" t="s">
        <v>47</v>
      </c>
      <c r="F40" s="1" t="s">
        <v>0</v>
      </c>
      <c r="G40" s="21">
        <v>253.25</v>
      </c>
    </row>
    <row r="41" spans="1:7" ht="57.75" x14ac:dyDescent="0.25">
      <c r="A41" s="1" t="str">
        <f>"00090620"</f>
        <v>00090620</v>
      </c>
      <c r="B41" s="1" t="str">
        <f>"SL"</f>
        <v>SL</v>
      </c>
      <c r="C41" s="12" t="s">
        <v>48</v>
      </c>
      <c r="D41" s="12" t="s">
        <v>0</v>
      </c>
      <c r="E41" s="12" t="s">
        <v>15</v>
      </c>
      <c r="F41" s="1" t="s">
        <v>0</v>
      </c>
      <c r="G41" s="21">
        <v>10.92</v>
      </c>
    </row>
    <row r="42" spans="1:7" ht="114.75" x14ac:dyDescent="0.25">
      <c r="A42" s="1" t="str">
        <f>"00090621"</f>
        <v>00090621</v>
      </c>
      <c r="B42" s="1" t="str">
        <f>"  "</f>
        <v xml:space="preserve">  </v>
      </c>
      <c r="C42" s="12" t="s">
        <v>49</v>
      </c>
      <c r="D42" s="12" t="s">
        <v>0</v>
      </c>
      <c r="E42" s="12" t="s">
        <v>50</v>
      </c>
      <c r="F42" s="1" t="s">
        <v>0</v>
      </c>
      <c r="G42" s="21">
        <v>221.42</v>
      </c>
    </row>
    <row r="43" spans="1:7" ht="57.75" x14ac:dyDescent="0.25">
      <c r="A43" s="1" t="str">
        <f>"00090621"</f>
        <v>00090621</v>
      </c>
      <c r="B43" s="1" t="str">
        <f>"SL"</f>
        <v>SL</v>
      </c>
      <c r="C43" s="12" t="s">
        <v>51</v>
      </c>
      <c r="D43" s="12" t="s">
        <v>0</v>
      </c>
      <c r="E43" s="12" t="s">
        <v>15</v>
      </c>
      <c r="F43" s="1" t="s">
        <v>0</v>
      </c>
      <c r="G43" s="21">
        <v>10.92</v>
      </c>
    </row>
    <row r="44" spans="1:7" ht="43.5" x14ac:dyDescent="0.25">
      <c r="A44" s="1" t="str">
        <f>"00090622"</f>
        <v>00090622</v>
      </c>
      <c r="B44" s="1" t="str">
        <f>"  "</f>
        <v xml:space="preserve">  </v>
      </c>
      <c r="C44" s="12" t="s">
        <v>52</v>
      </c>
      <c r="D44" s="12" t="s">
        <v>0</v>
      </c>
      <c r="E44" s="12" t="s">
        <v>53</v>
      </c>
      <c r="F44" s="1" t="s">
        <v>0</v>
      </c>
      <c r="G44" s="11" t="s">
        <v>209</v>
      </c>
    </row>
    <row r="45" spans="1:7" ht="43.5" x14ac:dyDescent="0.25">
      <c r="A45" s="1" t="str">
        <f>"00090623"</f>
        <v>00090623</v>
      </c>
      <c r="B45" s="1" t="str">
        <f>"  "</f>
        <v xml:space="preserve">  </v>
      </c>
      <c r="C45" s="12" t="s">
        <v>54</v>
      </c>
      <c r="D45" s="12" t="s">
        <v>0</v>
      </c>
      <c r="E45" s="12" t="s">
        <v>9</v>
      </c>
      <c r="F45" s="1" t="s">
        <v>0</v>
      </c>
      <c r="G45" s="21">
        <v>253.01</v>
      </c>
    </row>
    <row r="46" spans="1:7" ht="43.5" x14ac:dyDescent="0.25">
      <c r="A46" s="1" t="str">
        <f>"00090623"</f>
        <v>00090623</v>
      </c>
      <c r="B46" s="1" t="str">
        <f>"SL"</f>
        <v>SL</v>
      </c>
      <c r="C46" s="12" t="s">
        <v>54</v>
      </c>
      <c r="D46" s="12" t="s">
        <v>0</v>
      </c>
      <c r="E46" s="12" t="s">
        <v>213</v>
      </c>
      <c r="F46" s="1" t="s">
        <v>0</v>
      </c>
      <c r="G46" s="21">
        <v>10.92</v>
      </c>
    </row>
    <row r="47" spans="1:7" ht="43.5" x14ac:dyDescent="0.25">
      <c r="A47" s="1" t="str">
        <f>"00090624"</f>
        <v>00090624</v>
      </c>
      <c r="B47" s="1" t="str">
        <f>"  "</f>
        <v xml:space="preserve">  </v>
      </c>
      <c r="C47" s="12" t="s">
        <v>55</v>
      </c>
      <c r="D47" s="12" t="s">
        <v>0</v>
      </c>
      <c r="E47" s="12" t="s">
        <v>9</v>
      </c>
      <c r="F47" s="1" t="s">
        <v>0</v>
      </c>
      <c r="G47" s="21">
        <v>267.8</v>
      </c>
    </row>
    <row r="48" spans="1:7" ht="43.5" x14ac:dyDescent="0.25">
      <c r="A48" s="1" t="str">
        <f>"00090624"</f>
        <v>00090624</v>
      </c>
      <c r="B48" s="1" t="str">
        <f>"SL"</f>
        <v>SL</v>
      </c>
      <c r="C48" s="12" t="s">
        <v>56</v>
      </c>
      <c r="D48" s="12" t="s">
        <v>0</v>
      </c>
      <c r="E48" s="12" t="s">
        <v>9</v>
      </c>
      <c r="F48" s="1" t="s">
        <v>0</v>
      </c>
      <c r="G48" s="21">
        <v>10.92</v>
      </c>
    </row>
    <row r="49" spans="1:7" ht="29.25" x14ac:dyDescent="0.25">
      <c r="A49" s="1" t="str">
        <f>"00090625"</f>
        <v>00090625</v>
      </c>
      <c r="B49" s="1" t="str">
        <f>"  "</f>
        <v xml:space="preserve">  </v>
      </c>
      <c r="C49" s="12" t="s">
        <v>57</v>
      </c>
      <c r="D49" s="12" t="s">
        <v>0</v>
      </c>
      <c r="E49" s="12" t="s">
        <v>9</v>
      </c>
      <c r="F49" s="1" t="s">
        <v>0</v>
      </c>
      <c r="G49" s="21">
        <v>311.32</v>
      </c>
    </row>
    <row r="50" spans="1:7" ht="43.5" x14ac:dyDescent="0.25">
      <c r="A50" s="1" t="str">
        <f>"00090626"</f>
        <v>00090626</v>
      </c>
      <c r="B50" s="1" t="str">
        <f>"  "</f>
        <v xml:space="preserve">  </v>
      </c>
      <c r="C50" s="12" t="s">
        <v>58</v>
      </c>
      <c r="D50" s="12" t="s">
        <v>59</v>
      </c>
      <c r="E50" s="12" t="s">
        <v>60</v>
      </c>
      <c r="F50" s="1" t="s">
        <v>0</v>
      </c>
      <c r="G50" s="21">
        <v>324.57</v>
      </c>
    </row>
    <row r="51" spans="1:7" ht="29.25" x14ac:dyDescent="0.25">
      <c r="A51" s="1" t="str">
        <f>"00090631"</f>
        <v>00090631</v>
      </c>
      <c r="B51" s="1" t="str">
        <f>"  "</f>
        <v xml:space="preserve">  </v>
      </c>
      <c r="C51" s="12" t="s">
        <v>61</v>
      </c>
      <c r="D51" s="12" t="s">
        <v>0</v>
      </c>
      <c r="E51" s="12" t="s">
        <v>11</v>
      </c>
      <c r="F51" s="1" t="s">
        <v>0</v>
      </c>
      <c r="G51" s="11" t="s">
        <v>208</v>
      </c>
    </row>
    <row r="52" spans="1:7" ht="29.25" x14ac:dyDescent="0.25">
      <c r="A52" s="1" t="str">
        <f>"00090632"</f>
        <v>00090632</v>
      </c>
      <c r="B52" s="1" t="str">
        <f>"  "</f>
        <v xml:space="preserve">  </v>
      </c>
      <c r="C52" s="12" t="s">
        <v>62</v>
      </c>
      <c r="D52" s="12" t="s">
        <v>0</v>
      </c>
      <c r="E52" s="12" t="s">
        <v>63</v>
      </c>
      <c r="F52" s="1" t="s">
        <v>0</v>
      </c>
      <c r="G52" s="21">
        <v>73.540000000000006</v>
      </c>
    </row>
    <row r="53" spans="1:7" ht="57.75" x14ac:dyDescent="0.25">
      <c r="A53" s="1" t="str">
        <f>"00090633"</f>
        <v>00090633</v>
      </c>
      <c r="B53" s="1" t="str">
        <f>"  "</f>
        <v xml:space="preserve">  </v>
      </c>
      <c r="C53" s="12" t="s">
        <v>64</v>
      </c>
      <c r="D53" s="12" t="s">
        <v>0</v>
      </c>
      <c r="E53" s="12" t="s">
        <v>11</v>
      </c>
      <c r="F53" s="1" t="s">
        <v>0</v>
      </c>
      <c r="G53" s="11" t="s">
        <v>208</v>
      </c>
    </row>
    <row r="54" spans="1:7" ht="57.75" x14ac:dyDescent="0.25">
      <c r="A54" s="1" t="str">
        <f>"00090633"</f>
        <v>00090633</v>
      </c>
      <c r="B54" s="1" t="str">
        <f>"SL"</f>
        <v>SL</v>
      </c>
      <c r="C54" s="12" t="s">
        <v>64</v>
      </c>
      <c r="D54" s="12" t="s">
        <v>0</v>
      </c>
      <c r="E54" s="12" t="s">
        <v>15</v>
      </c>
      <c r="F54" s="1" t="s">
        <v>0</v>
      </c>
      <c r="G54" s="21">
        <v>10.92</v>
      </c>
    </row>
    <row r="55" spans="1:7" ht="43.5" x14ac:dyDescent="0.25">
      <c r="A55" s="1" t="str">
        <f>"00090634"</f>
        <v>00090634</v>
      </c>
      <c r="B55" s="1" t="str">
        <f>"SL"</f>
        <v>SL</v>
      </c>
      <c r="C55" s="12" t="s">
        <v>65</v>
      </c>
      <c r="D55" s="12" t="s">
        <v>0</v>
      </c>
      <c r="E55" s="12" t="s">
        <v>11</v>
      </c>
      <c r="F55" s="1" t="s">
        <v>0</v>
      </c>
      <c r="G55" s="11" t="s">
        <v>208</v>
      </c>
    </row>
    <row r="56" spans="1:7" ht="43.5" x14ac:dyDescent="0.25">
      <c r="A56" s="1" t="str">
        <f>"00090635"</f>
        <v>00090635</v>
      </c>
      <c r="B56" s="1" t="str">
        <f t="shared" ref="B56:B61" si="1">"  "</f>
        <v xml:space="preserve">  </v>
      </c>
      <c r="C56" s="12" t="s">
        <v>66</v>
      </c>
      <c r="D56" s="12" t="s">
        <v>0</v>
      </c>
      <c r="E56" s="12" t="s">
        <v>67</v>
      </c>
      <c r="F56" s="1" t="s">
        <v>0</v>
      </c>
      <c r="G56" s="11" t="s">
        <v>209</v>
      </c>
    </row>
    <row r="57" spans="1:7" ht="57.75" x14ac:dyDescent="0.25">
      <c r="A57" s="1" t="str">
        <f>"00090636"</f>
        <v>00090636</v>
      </c>
      <c r="B57" s="1" t="str">
        <f t="shared" si="1"/>
        <v xml:space="preserve">  </v>
      </c>
      <c r="C57" s="12" t="s">
        <v>68</v>
      </c>
      <c r="D57" s="12" t="s">
        <v>0</v>
      </c>
      <c r="E57" s="12" t="s">
        <v>69</v>
      </c>
      <c r="F57" s="1" t="s">
        <v>0</v>
      </c>
      <c r="G57" s="21">
        <v>141.44</v>
      </c>
    </row>
    <row r="58" spans="1:7" ht="43.5" x14ac:dyDescent="0.25">
      <c r="A58" s="1" t="str">
        <f>"00090637"</f>
        <v>00090637</v>
      </c>
      <c r="B58" s="1" t="str">
        <f t="shared" si="1"/>
        <v xml:space="preserve">  </v>
      </c>
      <c r="C58" s="12" t="s">
        <v>70</v>
      </c>
      <c r="D58" s="12" t="s">
        <v>0</v>
      </c>
      <c r="E58" s="12" t="s">
        <v>71</v>
      </c>
      <c r="F58" s="1" t="s">
        <v>0</v>
      </c>
      <c r="G58" s="11" t="s">
        <v>209</v>
      </c>
    </row>
    <row r="59" spans="1:7" ht="43.5" x14ac:dyDescent="0.25">
      <c r="A59" s="1" t="str">
        <f>"00090638"</f>
        <v>00090638</v>
      </c>
      <c r="B59" s="1" t="str">
        <f t="shared" si="1"/>
        <v xml:space="preserve">  </v>
      </c>
      <c r="C59" s="12" t="s">
        <v>72</v>
      </c>
      <c r="D59" s="12" t="s">
        <v>0</v>
      </c>
      <c r="E59" s="12" t="s">
        <v>71</v>
      </c>
      <c r="F59" s="1" t="s">
        <v>0</v>
      </c>
      <c r="G59" s="11" t="s">
        <v>209</v>
      </c>
    </row>
    <row r="60" spans="1:7" ht="72" x14ac:dyDescent="0.25">
      <c r="A60" s="1" t="str">
        <f>"00090644"</f>
        <v>00090644</v>
      </c>
      <c r="B60" s="1" t="str">
        <f t="shared" si="1"/>
        <v xml:space="preserve">  </v>
      </c>
      <c r="C60" s="12" t="s">
        <v>73</v>
      </c>
      <c r="D60" s="12" t="s">
        <v>0</v>
      </c>
      <c r="E60" s="12" t="s">
        <v>11</v>
      </c>
      <c r="F60" s="1" t="s">
        <v>0</v>
      </c>
      <c r="G60" s="11" t="s">
        <v>208</v>
      </c>
    </row>
    <row r="61" spans="1:7" ht="57.75" x14ac:dyDescent="0.25">
      <c r="A61" s="1" t="str">
        <f>"00090647"</f>
        <v>00090647</v>
      </c>
      <c r="B61" s="1" t="str">
        <f t="shared" si="1"/>
        <v xml:space="preserve">  </v>
      </c>
      <c r="C61" s="12" t="s">
        <v>74</v>
      </c>
      <c r="D61" s="12" t="s">
        <v>0</v>
      </c>
      <c r="E61" s="12" t="s">
        <v>11</v>
      </c>
      <c r="F61" s="1" t="s">
        <v>0</v>
      </c>
      <c r="G61" s="11" t="s">
        <v>208</v>
      </c>
    </row>
    <row r="62" spans="1:7" ht="57.75" x14ac:dyDescent="0.25">
      <c r="A62" s="1" t="str">
        <f>"00090647"</f>
        <v>00090647</v>
      </c>
      <c r="B62" s="1" t="str">
        <f>"SL"</f>
        <v>SL</v>
      </c>
      <c r="C62" s="12" t="s">
        <v>75</v>
      </c>
      <c r="D62" s="12" t="s">
        <v>0</v>
      </c>
      <c r="E62" s="12" t="s">
        <v>15</v>
      </c>
      <c r="F62" s="1" t="s">
        <v>0</v>
      </c>
      <c r="G62" s="21">
        <v>10.92</v>
      </c>
    </row>
    <row r="63" spans="1:7" ht="57.75" x14ac:dyDescent="0.25">
      <c r="A63" s="1" t="str">
        <f>"00090648"</f>
        <v>00090648</v>
      </c>
      <c r="B63" s="1" t="str">
        <f>"  "</f>
        <v xml:space="preserve">  </v>
      </c>
      <c r="C63" s="12" t="s">
        <v>76</v>
      </c>
      <c r="D63" s="12" t="s">
        <v>0</v>
      </c>
      <c r="E63" s="12" t="s">
        <v>9</v>
      </c>
      <c r="F63" s="1" t="s">
        <v>0</v>
      </c>
      <c r="G63" s="21">
        <v>14.07</v>
      </c>
    </row>
    <row r="64" spans="1:7" ht="57.75" x14ac:dyDescent="0.25">
      <c r="A64" s="1" t="str">
        <f>"00090648"</f>
        <v>00090648</v>
      </c>
      <c r="B64" s="1" t="str">
        <f>"SL"</f>
        <v>SL</v>
      </c>
      <c r="C64" s="12" t="s">
        <v>76</v>
      </c>
      <c r="D64" s="12" t="s">
        <v>0</v>
      </c>
      <c r="E64" s="12" t="s">
        <v>15</v>
      </c>
      <c r="F64" s="1" t="s">
        <v>0</v>
      </c>
      <c r="G64" s="21">
        <v>10.92</v>
      </c>
    </row>
    <row r="65" spans="1:8" ht="43.5" x14ac:dyDescent="0.25">
      <c r="A65" s="1" t="str">
        <f>"00090649"</f>
        <v>00090649</v>
      </c>
      <c r="B65" s="1" t="str">
        <f>"  "</f>
        <v xml:space="preserve">  </v>
      </c>
      <c r="C65" s="12" t="s">
        <v>77</v>
      </c>
      <c r="D65" s="12" t="s">
        <v>0</v>
      </c>
      <c r="E65" s="12" t="s">
        <v>11</v>
      </c>
      <c r="F65" s="1" t="s">
        <v>0</v>
      </c>
      <c r="G65" s="11" t="s">
        <v>208</v>
      </c>
    </row>
    <row r="66" spans="1:8" ht="57.75" x14ac:dyDescent="0.25">
      <c r="A66" s="1" t="str">
        <f>"00090649"</f>
        <v>00090649</v>
      </c>
      <c r="B66" s="1" t="str">
        <f>"SL"</f>
        <v>SL</v>
      </c>
      <c r="C66" s="12" t="s">
        <v>78</v>
      </c>
      <c r="D66" s="12" t="s">
        <v>0</v>
      </c>
      <c r="E66" s="12" t="s">
        <v>15</v>
      </c>
      <c r="F66" s="1" t="s">
        <v>0</v>
      </c>
      <c r="G66" s="21">
        <v>10.92</v>
      </c>
    </row>
    <row r="67" spans="1:8" ht="57.75" x14ac:dyDescent="0.25">
      <c r="A67" s="1" t="str">
        <f>"00090650"</f>
        <v>00090650</v>
      </c>
      <c r="B67" s="1" t="str">
        <f>"  "</f>
        <v xml:space="preserve">  </v>
      </c>
      <c r="C67" s="12" t="s">
        <v>79</v>
      </c>
      <c r="D67" s="12" t="s">
        <v>0</v>
      </c>
      <c r="E67" s="12" t="s">
        <v>71</v>
      </c>
      <c r="F67" s="1" t="s">
        <v>0</v>
      </c>
      <c r="G67" s="11" t="s">
        <v>209</v>
      </c>
    </row>
    <row r="68" spans="1:8" ht="57.75" x14ac:dyDescent="0.25">
      <c r="A68" s="1" t="str">
        <f>"00090650"</f>
        <v>00090650</v>
      </c>
      <c r="B68" s="1" t="str">
        <f>"SL"</f>
        <v>SL</v>
      </c>
      <c r="C68" s="12" t="s">
        <v>79</v>
      </c>
      <c r="D68" s="12" t="s">
        <v>0</v>
      </c>
      <c r="E68" s="12" t="s">
        <v>15</v>
      </c>
      <c r="F68" s="1" t="s">
        <v>0</v>
      </c>
      <c r="G68" s="21">
        <v>10.92</v>
      </c>
    </row>
    <row r="69" spans="1:8" ht="72" x14ac:dyDescent="0.25">
      <c r="A69" s="1" t="str">
        <f>"00090651"</f>
        <v>00090651</v>
      </c>
      <c r="B69" s="1" t="str">
        <f>"  "</f>
        <v xml:space="preserve">  </v>
      </c>
      <c r="C69" s="12" t="s">
        <v>80</v>
      </c>
      <c r="D69" s="12" t="s">
        <v>0</v>
      </c>
      <c r="E69" s="12" t="s">
        <v>81</v>
      </c>
      <c r="F69" s="1" t="s">
        <v>0</v>
      </c>
      <c r="G69" s="21">
        <v>351.47</v>
      </c>
    </row>
    <row r="70" spans="1:8" ht="57.75" x14ac:dyDescent="0.25">
      <c r="A70" s="1" t="str">
        <f>"00090651"</f>
        <v>00090651</v>
      </c>
      <c r="B70" s="1" t="str">
        <f>"SL"</f>
        <v>SL</v>
      </c>
      <c r="C70" s="12" t="s">
        <v>82</v>
      </c>
      <c r="D70" s="12" t="s">
        <v>0</v>
      </c>
      <c r="E70" s="12" t="s">
        <v>15</v>
      </c>
      <c r="F70" s="1" t="s">
        <v>0</v>
      </c>
      <c r="G70" s="21">
        <v>10.92</v>
      </c>
    </row>
    <row r="71" spans="1:8" ht="43.5" x14ac:dyDescent="0.25">
      <c r="A71" s="1" t="str">
        <f>"00090653"</f>
        <v>00090653</v>
      </c>
      <c r="B71" s="1" t="str">
        <f>"  "</f>
        <v xml:space="preserve">  </v>
      </c>
      <c r="C71" s="12" t="s">
        <v>83</v>
      </c>
      <c r="D71" s="12" t="s">
        <v>0</v>
      </c>
      <c r="E71" s="12" t="s">
        <v>9</v>
      </c>
      <c r="F71" s="1" t="s">
        <v>0</v>
      </c>
      <c r="G71" s="21">
        <v>98.16</v>
      </c>
    </row>
    <row r="72" spans="1:8" ht="57.75" x14ac:dyDescent="0.25">
      <c r="A72" s="1" t="str">
        <f>"00090655"</f>
        <v>00090655</v>
      </c>
      <c r="B72" s="1" t="str">
        <f>"  "</f>
        <v xml:space="preserve">  </v>
      </c>
      <c r="C72" s="12" t="s">
        <v>84</v>
      </c>
      <c r="D72" s="12" t="s">
        <v>0</v>
      </c>
      <c r="E72" s="12" t="s">
        <v>67</v>
      </c>
      <c r="F72" s="1" t="s">
        <v>0</v>
      </c>
      <c r="G72" s="11" t="s">
        <v>209</v>
      </c>
    </row>
    <row r="73" spans="1:8" ht="43.5" x14ac:dyDescent="0.25">
      <c r="A73" s="1" t="str">
        <f>"00090655"</f>
        <v>00090655</v>
      </c>
      <c r="B73" s="1" t="str">
        <f>"SL"</f>
        <v>SL</v>
      </c>
      <c r="C73" s="12" t="s">
        <v>85</v>
      </c>
      <c r="D73" s="12" t="s">
        <v>0</v>
      </c>
      <c r="E73" s="12" t="s">
        <v>86</v>
      </c>
      <c r="F73" s="1" t="s">
        <v>0</v>
      </c>
      <c r="G73" s="21" t="s">
        <v>209</v>
      </c>
      <c r="H73" s="8"/>
    </row>
    <row r="74" spans="1:8" ht="43.5" x14ac:dyDescent="0.25">
      <c r="A74" s="1" t="str">
        <f>"00090656"</f>
        <v>00090656</v>
      </c>
      <c r="B74" s="1" t="str">
        <f>"  "</f>
        <v xml:space="preserve">  </v>
      </c>
      <c r="C74" s="12" t="s">
        <v>87</v>
      </c>
      <c r="D74" s="12" t="s">
        <v>0</v>
      </c>
      <c r="E74" s="12" t="s">
        <v>9</v>
      </c>
      <c r="F74" s="1" t="s">
        <v>0</v>
      </c>
      <c r="G74" s="21">
        <v>23.21</v>
      </c>
    </row>
    <row r="75" spans="1:8" ht="43.5" x14ac:dyDescent="0.25">
      <c r="A75" s="1" t="str">
        <f>"00090656"</f>
        <v>00090656</v>
      </c>
      <c r="B75" s="1" t="str">
        <f>"SL"</f>
        <v>SL</v>
      </c>
      <c r="C75" s="12" t="s">
        <v>88</v>
      </c>
      <c r="D75" s="12" t="s">
        <v>0</v>
      </c>
      <c r="E75" s="12" t="s">
        <v>15</v>
      </c>
      <c r="F75" s="1" t="s">
        <v>0</v>
      </c>
      <c r="G75" s="21">
        <v>10.92</v>
      </c>
    </row>
    <row r="76" spans="1:8" ht="43.5" x14ac:dyDescent="0.25">
      <c r="A76" s="1" t="str">
        <f>"00090657"</f>
        <v>00090657</v>
      </c>
      <c r="B76" s="1" t="str">
        <f>"  "</f>
        <v xml:space="preserve">  </v>
      </c>
      <c r="C76" s="12" t="s">
        <v>89</v>
      </c>
      <c r="D76" s="12" t="s">
        <v>0</v>
      </c>
      <c r="E76" s="12" t="s">
        <v>11</v>
      </c>
      <c r="F76" s="1" t="s">
        <v>0</v>
      </c>
      <c r="G76" s="11" t="s">
        <v>208</v>
      </c>
    </row>
    <row r="77" spans="1:8" ht="43.5" x14ac:dyDescent="0.25">
      <c r="A77" s="1" t="str">
        <f>"00090657"</f>
        <v>00090657</v>
      </c>
      <c r="B77" s="1" t="str">
        <f>"SL"</f>
        <v>SL</v>
      </c>
      <c r="C77" s="12" t="s">
        <v>90</v>
      </c>
      <c r="D77" s="12" t="s">
        <v>0</v>
      </c>
      <c r="E77" s="12" t="s">
        <v>15</v>
      </c>
      <c r="F77" s="1" t="s">
        <v>0</v>
      </c>
      <c r="G77" s="21">
        <v>10.92</v>
      </c>
    </row>
    <row r="78" spans="1:8" ht="43.5" x14ac:dyDescent="0.25">
      <c r="A78" s="1" t="str">
        <f>"00090658"</f>
        <v>00090658</v>
      </c>
      <c r="B78" s="1" t="str">
        <f>"  "</f>
        <v xml:space="preserve">  </v>
      </c>
      <c r="C78" s="12" t="s">
        <v>91</v>
      </c>
      <c r="D78" s="12" t="s">
        <v>0</v>
      </c>
      <c r="E78" s="12" t="s">
        <v>9</v>
      </c>
      <c r="F78" s="1" t="s">
        <v>0</v>
      </c>
      <c r="G78" s="21">
        <v>22.06</v>
      </c>
    </row>
    <row r="79" spans="1:8" ht="43.5" x14ac:dyDescent="0.25">
      <c r="A79" s="1" t="str">
        <f>"00090658"</f>
        <v>00090658</v>
      </c>
      <c r="B79" s="1" t="str">
        <f>"SL"</f>
        <v>SL</v>
      </c>
      <c r="C79" s="12" t="s">
        <v>92</v>
      </c>
      <c r="D79" s="12" t="s">
        <v>0</v>
      </c>
      <c r="E79" s="12" t="s">
        <v>15</v>
      </c>
      <c r="F79" s="1" t="s">
        <v>0</v>
      </c>
      <c r="G79" s="21">
        <v>10.92</v>
      </c>
    </row>
    <row r="80" spans="1:8" ht="43.5" x14ac:dyDescent="0.25">
      <c r="A80" s="1" t="str">
        <f>"00090660"</f>
        <v>00090660</v>
      </c>
      <c r="B80" s="1" t="str">
        <f>"  "</f>
        <v xml:space="preserve">  </v>
      </c>
      <c r="C80" s="12" t="s">
        <v>93</v>
      </c>
      <c r="D80" s="12" t="s">
        <v>0</v>
      </c>
      <c r="E80" s="12" t="s">
        <v>9</v>
      </c>
      <c r="F80" s="1" t="s">
        <v>0</v>
      </c>
      <c r="G80" s="21">
        <v>29.71</v>
      </c>
    </row>
    <row r="81" spans="1:7" ht="29.25" x14ac:dyDescent="0.25">
      <c r="A81" s="1" t="str">
        <f>"00090660"</f>
        <v>00090660</v>
      </c>
      <c r="B81" s="1" t="str">
        <f>"SL"</f>
        <v>SL</v>
      </c>
      <c r="C81" s="12" t="s">
        <v>94</v>
      </c>
      <c r="D81" s="12" t="s">
        <v>0</v>
      </c>
      <c r="E81" s="12" t="s">
        <v>15</v>
      </c>
      <c r="F81" s="1" t="s">
        <v>0</v>
      </c>
      <c r="G81" s="21">
        <v>10.92</v>
      </c>
    </row>
    <row r="82" spans="1:7" ht="57.75" x14ac:dyDescent="0.25">
      <c r="A82" s="1" t="str">
        <f>"00090661"</f>
        <v>00090661</v>
      </c>
      <c r="B82" s="1" t="str">
        <f>"  "</f>
        <v xml:space="preserve">  </v>
      </c>
      <c r="C82" s="12" t="s">
        <v>95</v>
      </c>
      <c r="D82" s="12" t="s">
        <v>0</v>
      </c>
      <c r="E82" s="12" t="s">
        <v>9</v>
      </c>
      <c r="F82" s="1" t="s">
        <v>0</v>
      </c>
      <c r="G82" s="21">
        <v>49.49</v>
      </c>
    </row>
    <row r="83" spans="1:7" ht="29.25" x14ac:dyDescent="0.25">
      <c r="A83" s="1" t="str">
        <f>"00090661"</f>
        <v>00090661</v>
      </c>
      <c r="B83" s="1" t="str">
        <f>"SL"</f>
        <v>SL</v>
      </c>
      <c r="C83" s="12" t="s">
        <v>96</v>
      </c>
      <c r="D83" s="12" t="s">
        <v>0</v>
      </c>
      <c r="E83" s="12" t="s">
        <v>15</v>
      </c>
      <c r="F83" s="1" t="s">
        <v>0</v>
      </c>
      <c r="G83" s="21">
        <v>10.92</v>
      </c>
    </row>
    <row r="84" spans="1:7" ht="72" x14ac:dyDescent="0.25">
      <c r="A84" s="1" t="str">
        <f>"00090662"</f>
        <v>00090662</v>
      </c>
      <c r="B84" s="1" t="str">
        <f t="shared" ref="B84:B89" si="2">"  "</f>
        <v xml:space="preserve">  </v>
      </c>
      <c r="C84" s="12" t="s">
        <v>97</v>
      </c>
      <c r="D84" s="12" t="s">
        <v>0</v>
      </c>
      <c r="E84" s="12" t="s">
        <v>98</v>
      </c>
      <c r="F84" s="1" t="s">
        <v>0</v>
      </c>
      <c r="G84" s="21">
        <v>98.16</v>
      </c>
    </row>
    <row r="85" spans="1:7" ht="29.25" x14ac:dyDescent="0.25">
      <c r="A85" s="1" t="str">
        <f>"00090664"</f>
        <v>00090664</v>
      </c>
      <c r="B85" s="1" t="str">
        <f t="shared" si="2"/>
        <v xml:space="preserve">  </v>
      </c>
      <c r="C85" s="12" t="s">
        <v>99</v>
      </c>
      <c r="D85" s="12" t="s">
        <v>0</v>
      </c>
      <c r="E85" s="12" t="s">
        <v>11</v>
      </c>
      <c r="F85" s="1" t="s">
        <v>0</v>
      </c>
      <c r="G85" s="11" t="s">
        <v>208</v>
      </c>
    </row>
    <row r="86" spans="1:7" ht="43.5" x14ac:dyDescent="0.25">
      <c r="A86" s="1" t="str">
        <f>"00090666"</f>
        <v>00090666</v>
      </c>
      <c r="B86" s="1" t="str">
        <f t="shared" si="2"/>
        <v xml:space="preserve">  </v>
      </c>
      <c r="C86" s="12" t="s">
        <v>100</v>
      </c>
      <c r="D86" s="12" t="s">
        <v>0</v>
      </c>
      <c r="E86" s="12" t="s">
        <v>11</v>
      </c>
      <c r="F86" s="1" t="s">
        <v>0</v>
      </c>
      <c r="G86" s="11" t="s">
        <v>208</v>
      </c>
    </row>
    <row r="87" spans="1:7" ht="43.5" x14ac:dyDescent="0.25">
      <c r="A87" s="1" t="str">
        <f>"00090667"</f>
        <v>00090667</v>
      </c>
      <c r="B87" s="1" t="str">
        <f t="shared" si="2"/>
        <v xml:space="preserve">  </v>
      </c>
      <c r="C87" s="12" t="s">
        <v>101</v>
      </c>
      <c r="D87" s="12" t="s">
        <v>0</v>
      </c>
      <c r="E87" s="12" t="s">
        <v>11</v>
      </c>
      <c r="F87" s="1" t="s">
        <v>0</v>
      </c>
      <c r="G87" s="11" t="s">
        <v>208</v>
      </c>
    </row>
    <row r="88" spans="1:7" ht="29.25" x14ac:dyDescent="0.25">
      <c r="A88" s="1" t="str">
        <f>"00090668"</f>
        <v>00090668</v>
      </c>
      <c r="B88" s="1" t="str">
        <f t="shared" si="2"/>
        <v xml:space="preserve">  </v>
      </c>
      <c r="C88" s="12" t="s">
        <v>102</v>
      </c>
      <c r="D88" s="12" t="s">
        <v>0</v>
      </c>
      <c r="E88" s="12" t="s">
        <v>11</v>
      </c>
      <c r="F88" s="1" t="s">
        <v>0</v>
      </c>
      <c r="G88" s="11" t="s">
        <v>208</v>
      </c>
    </row>
    <row r="89" spans="1:7" ht="43.5" x14ac:dyDescent="0.25">
      <c r="A89" s="1" t="str">
        <f>"00090670"</f>
        <v>00090670</v>
      </c>
      <c r="B89" s="1" t="str">
        <f t="shared" si="2"/>
        <v xml:space="preserve">  </v>
      </c>
      <c r="C89" s="12" t="s">
        <v>103</v>
      </c>
      <c r="D89" s="12" t="s">
        <v>0</v>
      </c>
      <c r="E89" s="12" t="s">
        <v>104</v>
      </c>
      <c r="F89" s="1" t="s">
        <v>0</v>
      </c>
      <c r="G89" s="21">
        <v>241.83</v>
      </c>
    </row>
    <row r="90" spans="1:7" ht="43.5" x14ac:dyDescent="0.25">
      <c r="A90" s="1" t="str">
        <f>"00090670"</f>
        <v>00090670</v>
      </c>
      <c r="B90" s="1" t="str">
        <f>"SL"</f>
        <v>SL</v>
      </c>
      <c r="C90" s="12" t="s">
        <v>103</v>
      </c>
      <c r="D90" s="12" t="s">
        <v>0</v>
      </c>
      <c r="E90" s="12" t="s">
        <v>15</v>
      </c>
      <c r="F90" s="1" t="s">
        <v>0</v>
      </c>
      <c r="G90" s="21">
        <v>10.92</v>
      </c>
    </row>
    <row r="91" spans="1:7" ht="57.75" x14ac:dyDescent="0.25">
      <c r="A91" s="1" t="str">
        <f>"00090671"</f>
        <v>00090671</v>
      </c>
      <c r="B91" s="1" t="str">
        <f>"  "</f>
        <v xml:space="preserve">  </v>
      </c>
      <c r="C91" s="12" t="s">
        <v>105</v>
      </c>
      <c r="D91" s="12" t="s">
        <v>0</v>
      </c>
      <c r="E91" s="12" t="s">
        <v>106</v>
      </c>
      <c r="F91" s="1" t="s">
        <v>0</v>
      </c>
      <c r="G91" s="21">
        <v>269.3</v>
      </c>
    </row>
    <row r="92" spans="1:7" ht="43.5" x14ac:dyDescent="0.25">
      <c r="A92" s="1" t="str">
        <f>"00090671"</f>
        <v>00090671</v>
      </c>
      <c r="B92" s="1" t="str">
        <f>"SL"</f>
        <v>SL</v>
      </c>
      <c r="C92" s="12" t="s">
        <v>107</v>
      </c>
      <c r="D92" s="12" t="s">
        <v>0</v>
      </c>
      <c r="E92" s="12" t="s">
        <v>15</v>
      </c>
      <c r="F92" s="1" t="s">
        <v>0</v>
      </c>
      <c r="G92" s="21">
        <v>10.92</v>
      </c>
    </row>
    <row r="93" spans="1:7" ht="43.5" x14ac:dyDescent="0.25">
      <c r="A93" s="1" t="str">
        <f>"00090672"</f>
        <v>00090672</v>
      </c>
      <c r="B93" s="1" t="str">
        <f>"  "</f>
        <v xml:space="preserve">  </v>
      </c>
      <c r="C93" s="12" t="s">
        <v>108</v>
      </c>
      <c r="D93" s="12" t="s">
        <v>0</v>
      </c>
      <c r="E93" s="12" t="s">
        <v>210</v>
      </c>
      <c r="F93" s="1" t="s">
        <v>0</v>
      </c>
      <c r="G93" s="21">
        <v>26.17</v>
      </c>
    </row>
    <row r="94" spans="1:7" ht="43.5" x14ac:dyDescent="0.25">
      <c r="A94" s="1" t="str">
        <f>"00090672"</f>
        <v>00090672</v>
      </c>
      <c r="B94" s="1" t="str">
        <f>"SL"</f>
        <v>SL</v>
      </c>
      <c r="C94" s="12" t="s">
        <v>109</v>
      </c>
      <c r="D94" s="12" t="s">
        <v>0</v>
      </c>
      <c r="E94" s="12" t="s">
        <v>86</v>
      </c>
      <c r="F94" s="1" t="s">
        <v>0</v>
      </c>
      <c r="G94" s="21" t="s">
        <v>209</v>
      </c>
    </row>
    <row r="95" spans="1:7" ht="43.5" x14ac:dyDescent="0.25">
      <c r="A95" s="1" t="str">
        <f>"00090673"</f>
        <v>00090673</v>
      </c>
      <c r="B95" s="1" t="str">
        <f>"  "</f>
        <v xml:space="preserve">  </v>
      </c>
      <c r="C95" s="12" t="s">
        <v>110</v>
      </c>
      <c r="D95" s="12" t="s">
        <v>0</v>
      </c>
      <c r="E95" s="12" t="s">
        <v>9</v>
      </c>
      <c r="F95" s="1" t="s">
        <v>0</v>
      </c>
      <c r="G95" s="21">
        <v>98.16</v>
      </c>
    </row>
    <row r="96" spans="1:7" ht="57.75" x14ac:dyDescent="0.25">
      <c r="A96" s="1" t="str">
        <f>"00090674"</f>
        <v>00090674</v>
      </c>
      <c r="B96" s="1" t="str">
        <f>"  "</f>
        <v xml:space="preserve">  </v>
      </c>
      <c r="C96" s="12" t="s">
        <v>111</v>
      </c>
      <c r="D96" s="12" t="s">
        <v>0</v>
      </c>
      <c r="E96" s="12" t="s">
        <v>9</v>
      </c>
      <c r="F96" s="1" t="s">
        <v>0</v>
      </c>
      <c r="G96" s="21">
        <v>32.15</v>
      </c>
    </row>
    <row r="97" spans="1:7" ht="57.75" x14ac:dyDescent="0.25">
      <c r="A97" s="1" t="str">
        <f>"00090674"</f>
        <v>00090674</v>
      </c>
      <c r="B97" s="1" t="str">
        <f>"SL"</f>
        <v>SL</v>
      </c>
      <c r="C97" s="12" t="s">
        <v>112</v>
      </c>
      <c r="D97" s="12" t="s">
        <v>0</v>
      </c>
      <c r="E97" s="12" t="s">
        <v>15</v>
      </c>
      <c r="F97" s="1" t="s">
        <v>0</v>
      </c>
      <c r="G97" s="21">
        <v>10.92</v>
      </c>
    </row>
    <row r="98" spans="1:7" ht="57.75" x14ac:dyDescent="0.25">
      <c r="A98" s="1" t="str">
        <f>"00090675"</f>
        <v>00090675</v>
      </c>
      <c r="B98" s="1" t="str">
        <f>"  "</f>
        <v xml:space="preserve">  </v>
      </c>
      <c r="C98" s="12" t="s">
        <v>113</v>
      </c>
      <c r="D98" s="12" t="s">
        <v>0</v>
      </c>
      <c r="E98" s="12" t="s">
        <v>114</v>
      </c>
      <c r="F98" s="1" t="s">
        <v>0</v>
      </c>
      <c r="G98" s="21">
        <v>319.74</v>
      </c>
    </row>
    <row r="99" spans="1:7" ht="29.25" x14ac:dyDescent="0.25">
      <c r="A99" s="1" t="str">
        <f>"00090676"</f>
        <v>00090676</v>
      </c>
      <c r="B99" s="1" t="str">
        <f>"  "</f>
        <v xml:space="preserve">  </v>
      </c>
      <c r="C99" s="12" t="s">
        <v>115</v>
      </c>
      <c r="D99" s="12" t="s">
        <v>0</v>
      </c>
      <c r="E99" s="12" t="s">
        <v>210</v>
      </c>
      <c r="F99" s="1" t="s">
        <v>0</v>
      </c>
      <c r="G99" s="11" t="s">
        <v>209</v>
      </c>
    </row>
    <row r="100" spans="1:7" ht="43.5" x14ac:dyDescent="0.25">
      <c r="A100" s="1" t="str">
        <f>"00090677"</f>
        <v>00090677</v>
      </c>
      <c r="B100" s="1" t="str">
        <f>"  "</f>
        <v xml:space="preserve">  </v>
      </c>
      <c r="C100" s="12" t="s">
        <v>116</v>
      </c>
      <c r="D100" s="12" t="s">
        <v>0</v>
      </c>
      <c r="E100" s="12" t="s">
        <v>9</v>
      </c>
      <c r="F100" s="1" t="s">
        <v>0</v>
      </c>
      <c r="G100" s="21">
        <v>312.89999999999998</v>
      </c>
    </row>
    <row r="101" spans="1:7" ht="43.5" x14ac:dyDescent="0.25">
      <c r="A101" s="1" t="str">
        <f>"00090677"</f>
        <v>00090677</v>
      </c>
      <c r="B101" s="1" t="str">
        <f>"SL"</f>
        <v>SL</v>
      </c>
      <c r="C101" s="12" t="s">
        <v>116</v>
      </c>
      <c r="D101" s="12" t="s">
        <v>0</v>
      </c>
      <c r="E101" s="12" t="s">
        <v>15</v>
      </c>
      <c r="F101" s="1" t="s">
        <v>0</v>
      </c>
      <c r="G101" s="21">
        <v>10.92</v>
      </c>
    </row>
    <row r="102" spans="1:7" ht="43.5" x14ac:dyDescent="0.25">
      <c r="A102" s="1" t="str">
        <f>"00090678"</f>
        <v>00090678</v>
      </c>
      <c r="B102" s="1" t="str">
        <f>"  "</f>
        <v xml:space="preserve">  </v>
      </c>
      <c r="C102" s="12" t="s">
        <v>117</v>
      </c>
      <c r="D102" s="12" t="s">
        <v>0</v>
      </c>
      <c r="E102" s="12" t="s">
        <v>118</v>
      </c>
      <c r="F102" s="1" t="s">
        <v>0</v>
      </c>
      <c r="G102" s="21">
        <v>327.66000000000003</v>
      </c>
    </row>
    <row r="103" spans="1:7" ht="43.5" x14ac:dyDescent="0.25">
      <c r="A103" s="1" t="str">
        <f>"00090678"</f>
        <v>00090678</v>
      </c>
      <c r="B103" s="1" t="str">
        <f>"SL"</f>
        <v>SL</v>
      </c>
      <c r="C103" s="12" t="s">
        <v>119</v>
      </c>
      <c r="D103" s="12" t="s">
        <v>0</v>
      </c>
      <c r="E103" s="12" t="s">
        <v>214</v>
      </c>
      <c r="F103" s="1" t="s">
        <v>0</v>
      </c>
      <c r="G103" s="21">
        <v>10.92</v>
      </c>
    </row>
    <row r="104" spans="1:7" ht="43.5" x14ac:dyDescent="0.25">
      <c r="A104" s="1" t="str">
        <f>"00090679"</f>
        <v>00090679</v>
      </c>
      <c r="B104" s="1" t="str">
        <f>"  "</f>
        <v xml:space="preserve">  </v>
      </c>
      <c r="C104" s="12" t="s">
        <v>120</v>
      </c>
      <c r="D104" s="12" t="s">
        <v>0</v>
      </c>
      <c r="E104" s="12" t="s">
        <v>9</v>
      </c>
      <c r="F104" s="1" t="s">
        <v>0</v>
      </c>
      <c r="G104" s="21">
        <v>327.18</v>
      </c>
    </row>
    <row r="105" spans="1:7" ht="29.25" x14ac:dyDescent="0.25">
      <c r="A105" s="1" t="str">
        <f>"00090680"</f>
        <v>00090680</v>
      </c>
      <c r="B105" s="1" t="str">
        <f>"SL"</f>
        <v>SL</v>
      </c>
      <c r="C105" s="12" t="s">
        <v>121</v>
      </c>
      <c r="D105" s="12" t="s">
        <v>0</v>
      </c>
      <c r="E105" s="12" t="s">
        <v>122</v>
      </c>
      <c r="F105" s="1" t="s">
        <v>0</v>
      </c>
      <c r="G105" s="21">
        <v>10.92</v>
      </c>
    </row>
    <row r="106" spans="1:7" ht="29.25" x14ac:dyDescent="0.25">
      <c r="A106" s="1" t="str">
        <f>"00090681"</f>
        <v>00090681</v>
      </c>
      <c r="B106" s="1" t="str">
        <f>"SL"</f>
        <v>SL</v>
      </c>
      <c r="C106" s="12" t="s">
        <v>123</v>
      </c>
      <c r="D106" s="12" t="s">
        <v>0</v>
      </c>
      <c r="E106" s="12" t="s">
        <v>15</v>
      </c>
      <c r="F106" s="1" t="s">
        <v>0</v>
      </c>
      <c r="G106" s="21">
        <v>10.92</v>
      </c>
    </row>
    <row r="107" spans="1:7" ht="72" x14ac:dyDescent="0.25">
      <c r="A107" s="1" t="str">
        <f>"00090682"</f>
        <v>00090682</v>
      </c>
      <c r="B107" s="1" t="str">
        <f>"  "</f>
        <v xml:space="preserve">  </v>
      </c>
      <c r="C107" s="12" t="s">
        <v>124</v>
      </c>
      <c r="D107" s="12" t="s">
        <v>0</v>
      </c>
      <c r="E107" s="12" t="s">
        <v>9</v>
      </c>
      <c r="F107" s="1" t="s">
        <v>0</v>
      </c>
      <c r="G107" s="21">
        <v>68.900000000000006</v>
      </c>
    </row>
    <row r="108" spans="1:7" ht="29.25" x14ac:dyDescent="0.25">
      <c r="A108" s="1" t="str">
        <f>"00090683"</f>
        <v>00090683</v>
      </c>
      <c r="B108" s="1" t="str">
        <f>"  "</f>
        <v xml:space="preserve">  </v>
      </c>
      <c r="C108" s="12" t="s">
        <v>125</v>
      </c>
      <c r="D108" s="12" t="s">
        <v>0</v>
      </c>
      <c r="E108" s="12" t="s">
        <v>9</v>
      </c>
      <c r="F108" s="1" t="s">
        <v>0</v>
      </c>
      <c r="G108" s="21">
        <v>309.72000000000003</v>
      </c>
    </row>
    <row r="109" spans="1:7" ht="43.5" x14ac:dyDescent="0.25">
      <c r="A109" s="1" t="str">
        <f>"00090684"</f>
        <v>00090684</v>
      </c>
      <c r="B109" s="1" t="str">
        <f>"  "</f>
        <v xml:space="preserve">  </v>
      </c>
      <c r="C109" s="12" t="s">
        <v>126</v>
      </c>
      <c r="D109" s="12" t="s">
        <v>0</v>
      </c>
      <c r="E109" s="12" t="s">
        <v>127</v>
      </c>
      <c r="F109" s="1" t="s">
        <v>0</v>
      </c>
      <c r="G109" s="21">
        <v>344.25</v>
      </c>
    </row>
    <row r="110" spans="1:7" ht="57.75" x14ac:dyDescent="0.25">
      <c r="A110" s="1" t="str">
        <f>"00090685"</f>
        <v>00090685</v>
      </c>
      <c r="B110" s="1" t="str">
        <f>"  "</f>
        <v xml:space="preserve">  </v>
      </c>
      <c r="C110" s="12" t="s">
        <v>128</v>
      </c>
      <c r="D110" s="12" t="s">
        <v>0</v>
      </c>
      <c r="E110" s="12" t="s">
        <v>71</v>
      </c>
      <c r="F110" s="1" t="s">
        <v>0</v>
      </c>
      <c r="G110" s="11" t="s">
        <v>209</v>
      </c>
    </row>
    <row r="111" spans="1:7" ht="57.75" x14ac:dyDescent="0.25">
      <c r="A111" s="1" t="str">
        <f>"00090685"</f>
        <v>00090685</v>
      </c>
      <c r="B111" s="1" t="str">
        <f>"SL"</f>
        <v>SL</v>
      </c>
      <c r="C111" s="12" t="s">
        <v>129</v>
      </c>
      <c r="D111" s="12" t="s">
        <v>0</v>
      </c>
      <c r="E111" s="12" t="s">
        <v>130</v>
      </c>
      <c r="F111" s="1" t="s">
        <v>0</v>
      </c>
      <c r="G111" s="21" t="s">
        <v>209</v>
      </c>
    </row>
    <row r="112" spans="1:7" ht="57.75" x14ac:dyDescent="0.25">
      <c r="A112" s="1" t="str">
        <f>"00090686"</f>
        <v>00090686</v>
      </c>
      <c r="B112" s="1" t="str">
        <f>"  "</f>
        <v xml:space="preserve">  </v>
      </c>
      <c r="C112" s="12" t="s">
        <v>131</v>
      </c>
      <c r="D112" s="12" t="s">
        <v>0</v>
      </c>
      <c r="E112" s="12" t="s">
        <v>210</v>
      </c>
      <c r="F112" s="1" t="s">
        <v>0</v>
      </c>
      <c r="G112" s="21">
        <v>21.07</v>
      </c>
    </row>
    <row r="113" spans="1:7" ht="57.75" x14ac:dyDescent="0.25">
      <c r="A113" s="1" t="str">
        <f>"00090686"</f>
        <v>00090686</v>
      </c>
      <c r="B113" s="1" t="str">
        <f>"SL"</f>
        <v>SL</v>
      </c>
      <c r="C113" s="12" t="s">
        <v>218</v>
      </c>
      <c r="D113" s="12" t="s">
        <v>0</v>
      </c>
      <c r="E113" s="12" t="s">
        <v>86</v>
      </c>
      <c r="F113" s="1" t="s">
        <v>0</v>
      </c>
      <c r="G113" s="21" t="s">
        <v>209</v>
      </c>
    </row>
    <row r="114" spans="1:7" ht="43.5" x14ac:dyDescent="0.25">
      <c r="A114" s="1" t="str">
        <f>"00090687"</f>
        <v>00090687</v>
      </c>
      <c r="B114" s="1" t="str">
        <f>"  "</f>
        <v xml:space="preserve">  </v>
      </c>
      <c r="C114" s="12" t="s">
        <v>132</v>
      </c>
      <c r="D114" s="12" t="s">
        <v>0</v>
      </c>
      <c r="E114" s="12" t="s">
        <v>210</v>
      </c>
      <c r="F114" s="1" t="s">
        <v>0</v>
      </c>
      <c r="G114" s="21">
        <v>9.85</v>
      </c>
    </row>
    <row r="115" spans="1:7" ht="29.25" x14ac:dyDescent="0.25">
      <c r="A115" s="1" t="str">
        <f>"00090687"</f>
        <v>00090687</v>
      </c>
      <c r="B115" s="1" t="str">
        <f>"SL"</f>
        <v>SL</v>
      </c>
      <c r="C115" s="12" t="s">
        <v>133</v>
      </c>
      <c r="D115" s="12" t="s">
        <v>0</v>
      </c>
      <c r="E115" s="12" t="s">
        <v>86</v>
      </c>
      <c r="F115" s="1" t="s">
        <v>0</v>
      </c>
      <c r="G115" s="21" t="s">
        <v>209</v>
      </c>
    </row>
    <row r="116" spans="1:7" ht="43.5" x14ac:dyDescent="0.25">
      <c r="A116" s="1" t="str">
        <f>"00090688"</f>
        <v>00090688</v>
      </c>
      <c r="B116" s="1" t="str">
        <f>"  "</f>
        <v xml:space="preserve">  </v>
      </c>
      <c r="C116" s="12" t="s">
        <v>134</v>
      </c>
      <c r="D116" s="12" t="s">
        <v>0</v>
      </c>
      <c r="E116" s="12" t="s">
        <v>210</v>
      </c>
      <c r="F116" s="1" t="s">
        <v>0</v>
      </c>
      <c r="G116" s="21">
        <v>19.690000000000001</v>
      </c>
    </row>
    <row r="117" spans="1:7" ht="72" x14ac:dyDescent="0.25">
      <c r="A117" s="1" t="str">
        <f>"00090688"</f>
        <v>00090688</v>
      </c>
      <c r="B117" s="1" t="str">
        <f>"SL"</f>
        <v>SL</v>
      </c>
      <c r="C117" s="12" t="s">
        <v>135</v>
      </c>
      <c r="D117" s="12" t="s">
        <v>0</v>
      </c>
      <c r="E117" s="12" t="s">
        <v>86</v>
      </c>
      <c r="F117" s="1" t="s">
        <v>0</v>
      </c>
      <c r="G117" s="21" t="s">
        <v>209</v>
      </c>
    </row>
    <row r="118" spans="1:7" ht="43.5" x14ac:dyDescent="0.25">
      <c r="A118" s="1" t="str">
        <f>"00090689"</f>
        <v>00090689</v>
      </c>
      <c r="B118" s="1" t="str">
        <f>"  "</f>
        <v xml:space="preserve">  </v>
      </c>
      <c r="C118" s="12" t="s">
        <v>136</v>
      </c>
      <c r="D118" s="12" t="s">
        <v>0</v>
      </c>
      <c r="E118" s="12" t="s">
        <v>67</v>
      </c>
      <c r="F118" s="1" t="s">
        <v>0</v>
      </c>
      <c r="G118" s="11" t="s">
        <v>209</v>
      </c>
    </row>
    <row r="119" spans="1:7" ht="72" x14ac:dyDescent="0.25">
      <c r="A119" s="1" t="str">
        <f>"00090690"</f>
        <v>00090690</v>
      </c>
      <c r="B119" s="1" t="str">
        <f>"  "</f>
        <v xml:space="preserve">  </v>
      </c>
      <c r="C119" s="12" t="s">
        <v>137</v>
      </c>
      <c r="D119" s="12" t="s">
        <v>0</v>
      </c>
      <c r="E119" s="12" t="s">
        <v>138</v>
      </c>
      <c r="F119" s="1" t="s">
        <v>0</v>
      </c>
      <c r="G119" s="21">
        <v>125.26</v>
      </c>
    </row>
    <row r="120" spans="1:7" ht="57.75" x14ac:dyDescent="0.25">
      <c r="A120" s="1" t="str">
        <f>"00090691"</f>
        <v>00090691</v>
      </c>
      <c r="B120" s="1" t="str">
        <f>"  "</f>
        <v xml:space="preserve">  </v>
      </c>
      <c r="C120" s="12" t="s">
        <v>139</v>
      </c>
      <c r="D120" s="12" t="s">
        <v>0</v>
      </c>
      <c r="E120" s="12" t="s">
        <v>140</v>
      </c>
      <c r="F120" s="1" t="s">
        <v>0</v>
      </c>
      <c r="G120" s="21">
        <v>172.59</v>
      </c>
    </row>
    <row r="121" spans="1:7" ht="72" x14ac:dyDescent="0.25">
      <c r="A121" s="1" t="str">
        <f>"00090694"</f>
        <v>00090694</v>
      </c>
      <c r="B121" s="1" t="str">
        <f>"  "</f>
        <v xml:space="preserve">  </v>
      </c>
      <c r="C121" s="12" t="s">
        <v>217</v>
      </c>
      <c r="D121" s="12" t="s">
        <v>0</v>
      </c>
      <c r="E121" s="12" t="s">
        <v>141</v>
      </c>
      <c r="F121" s="1" t="s">
        <v>0</v>
      </c>
      <c r="G121" s="21">
        <v>72.599999999999994</v>
      </c>
    </row>
    <row r="122" spans="1:7" ht="43.5" x14ac:dyDescent="0.25">
      <c r="A122" s="1" t="str">
        <f>"00090695"</f>
        <v>00090695</v>
      </c>
      <c r="B122" s="1" t="str">
        <f>"  "</f>
        <v xml:space="preserve">  </v>
      </c>
      <c r="C122" s="12" t="s">
        <v>142</v>
      </c>
      <c r="D122" s="12" t="s">
        <v>0</v>
      </c>
      <c r="E122" s="12" t="s">
        <v>71</v>
      </c>
      <c r="F122" s="1" t="s">
        <v>0</v>
      </c>
      <c r="G122" s="11" t="s">
        <v>209</v>
      </c>
    </row>
    <row r="123" spans="1:7" ht="57.75" x14ac:dyDescent="0.25">
      <c r="A123" s="1" t="str">
        <f>"00090696"</f>
        <v>00090696</v>
      </c>
      <c r="B123" s="1" t="str">
        <f>"SL"</f>
        <v>SL</v>
      </c>
      <c r="C123" s="12" t="s">
        <v>143</v>
      </c>
      <c r="D123" s="12" t="s">
        <v>0</v>
      </c>
      <c r="E123" s="12" t="s">
        <v>144</v>
      </c>
      <c r="F123" s="1" t="s">
        <v>0</v>
      </c>
      <c r="G123" s="21">
        <v>10.92</v>
      </c>
    </row>
    <row r="124" spans="1:7" ht="72" x14ac:dyDescent="0.25">
      <c r="A124" s="1" t="str">
        <f>"00090697"</f>
        <v>00090697</v>
      </c>
      <c r="B124" s="1" t="str">
        <f>"SL"</f>
        <v>SL</v>
      </c>
      <c r="C124" s="12" t="s">
        <v>145</v>
      </c>
      <c r="D124" s="12" t="s">
        <v>0</v>
      </c>
      <c r="E124" s="12" t="s">
        <v>15</v>
      </c>
      <c r="F124" s="1" t="s">
        <v>0</v>
      </c>
      <c r="G124" s="21">
        <v>10.92</v>
      </c>
    </row>
    <row r="125" spans="1:7" ht="72" x14ac:dyDescent="0.25">
      <c r="A125" s="1" t="str">
        <f>"00090698"</f>
        <v>00090698</v>
      </c>
      <c r="B125" s="1" t="str">
        <f>"  "</f>
        <v xml:space="preserve">  </v>
      </c>
      <c r="C125" s="12" t="s">
        <v>146</v>
      </c>
      <c r="D125" s="12" t="s">
        <v>0</v>
      </c>
      <c r="E125" s="12" t="s">
        <v>11</v>
      </c>
      <c r="F125" s="1" t="s">
        <v>0</v>
      </c>
      <c r="G125" s="11" t="s">
        <v>208</v>
      </c>
    </row>
    <row r="126" spans="1:7" ht="72" x14ac:dyDescent="0.25">
      <c r="A126" s="1" t="str">
        <f>"00090698"</f>
        <v>00090698</v>
      </c>
      <c r="B126" s="1" t="str">
        <f>"SL"</f>
        <v>SL</v>
      </c>
      <c r="C126" s="12" t="s">
        <v>146</v>
      </c>
      <c r="D126" s="12" t="s">
        <v>0</v>
      </c>
      <c r="E126" s="12" t="s">
        <v>15</v>
      </c>
      <c r="F126" s="1" t="s">
        <v>0</v>
      </c>
      <c r="G126" s="21">
        <v>10.92</v>
      </c>
    </row>
    <row r="127" spans="1:7" ht="72" x14ac:dyDescent="0.25">
      <c r="A127" s="1" t="str">
        <f>"00090700"</f>
        <v>00090700</v>
      </c>
      <c r="B127" s="1" t="str">
        <f>"  "</f>
        <v xml:space="preserve">  </v>
      </c>
      <c r="C127" s="12" t="s">
        <v>147</v>
      </c>
      <c r="D127" s="12" t="s">
        <v>0</v>
      </c>
      <c r="E127" s="12" t="s">
        <v>11</v>
      </c>
      <c r="F127" s="1" t="s">
        <v>0</v>
      </c>
      <c r="G127" s="11" t="s">
        <v>208</v>
      </c>
    </row>
    <row r="128" spans="1:7" ht="72" x14ac:dyDescent="0.25">
      <c r="A128" s="1" t="str">
        <f>"00090700"</f>
        <v>00090700</v>
      </c>
      <c r="B128" s="1" t="str">
        <f>"SL"</f>
        <v>SL</v>
      </c>
      <c r="C128" s="12" t="s">
        <v>147</v>
      </c>
      <c r="D128" s="12" t="s">
        <v>0</v>
      </c>
      <c r="E128" s="12" t="s">
        <v>15</v>
      </c>
      <c r="F128" s="1" t="s">
        <v>0</v>
      </c>
      <c r="G128" s="21">
        <v>10.92</v>
      </c>
    </row>
    <row r="129" spans="1:7" ht="29.25" x14ac:dyDescent="0.25">
      <c r="A129" s="1" t="str">
        <f>"00090702"</f>
        <v>00090702</v>
      </c>
      <c r="B129" s="1" t="str">
        <f>"SL"</f>
        <v>SL</v>
      </c>
      <c r="C129" s="12" t="s">
        <v>148</v>
      </c>
      <c r="D129" s="12" t="s">
        <v>0</v>
      </c>
      <c r="E129" s="12" t="s">
        <v>211</v>
      </c>
      <c r="F129" s="1" t="s">
        <v>0</v>
      </c>
      <c r="G129" s="11" t="s">
        <v>209</v>
      </c>
    </row>
    <row r="130" spans="1:7" ht="43.5" x14ac:dyDescent="0.25">
      <c r="A130" s="1" t="str">
        <f>"00090707"</f>
        <v>00090707</v>
      </c>
      <c r="B130" s="1" t="str">
        <f>"  "</f>
        <v xml:space="preserve">  </v>
      </c>
      <c r="C130" s="12" t="s">
        <v>149</v>
      </c>
      <c r="D130" s="12" t="s">
        <v>0</v>
      </c>
      <c r="E130" s="12" t="s">
        <v>63</v>
      </c>
      <c r="F130" s="1" t="s">
        <v>0</v>
      </c>
      <c r="G130" s="21">
        <v>101.67</v>
      </c>
    </row>
    <row r="131" spans="1:7" ht="43.5" x14ac:dyDescent="0.25">
      <c r="A131" s="1" t="str">
        <f>"00090707"</f>
        <v>00090707</v>
      </c>
      <c r="B131" s="1" t="str">
        <f>"SL"</f>
        <v>SL</v>
      </c>
      <c r="C131" s="12" t="s">
        <v>149</v>
      </c>
      <c r="D131" s="12" t="s">
        <v>0</v>
      </c>
      <c r="E131" s="12" t="s">
        <v>15</v>
      </c>
      <c r="F131" s="1" t="s">
        <v>0</v>
      </c>
      <c r="G131" s="21">
        <v>10.92</v>
      </c>
    </row>
    <row r="132" spans="1:7" ht="43.5" x14ac:dyDescent="0.25">
      <c r="A132" s="1" t="str">
        <f>"00090710"</f>
        <v>00090710</v>
      </c>
      <c r="B132" s="1" t="str">
        <f>"SL"</f>
        <v>SL</v>
      </c>
      <c r="C132" s="12" t="s">
        <v>150</v>
      </c>
      <c r="D132" s="12" t="s">
        <v>0</v>
      </c>
      <c r="E132" s="12" t="s">
        <v>151</v>
      </c>
      <c r="F132" s="1" t="s">
        <v>0</v>
      </c>
      <c r="G132" s="21">
        <v>10.92</v>
      </c>
    </row>
    <row r="133" spans="1:7" ht="43.5" x14ac:dyDescent="0.25">
      <c r="A133" s="1" t="str">
        <f>"00090713"</f>
        <v>00090713</v>
      </c>
      <c r="B133" s="1" t="str">
        <f>"  "</f>
        <v xml:space="preserve">  </v>
      </c>
      <c r="C133" s="12" t="s">
        <v>152</v>
      </c>
      <c r="D133" s="12" t="s">
        <v>0</v>
      </c>
      <c r="E133" s="12" t="s">
        <v>153</v>
      </c>
      <c r="F133" s="1" t="s">
        <v>0</v>
      </c>
      <c r="G133" s="21">
        <v>51.06</v>
      </c>
    </row>
    <row r="134" spans="1:7" ht="43.5" x14ac:dyDescent="0.25">
      <c r="A134" s="1" t="str">
        <f>"00090713"</f>
        <v>00090713</v>
      </c>
      <c r="B134" s="1" t="str">
        <f>"SL"</f>
        <v>SL</v>
      </c>
      <c r="C134" s="12" t="s">
        <v>152</v>
      </c>
      <c r="D134" s="12" t="s">
        <v>0</v>
      </c>
      <c r="E134" s="12" t="s">
        <v>154</v>
      </c>
      <c r="F134" s="1" t="s">
        <v>0</v>
      </c>
      <c r="G134" s="21">
        <v>10.92</v>
      </c>
    </row>
    <row r="135" spans="1:7" ht="72" x14ac:dyDescent="0.25">
      <c r="A135" s="1" t="str">
        <f>"00090714"</f>
        <v>00090714</v>
      </c>
      <c r="B135" s="1" t="str">
        <f>"  "</f>
        <v xml:space="preserve">  </v>
      </c>
      <c r="C135" s="12" t="s">
        <v>155</v>
      </c>
      <c r="D135" s="12" t="s">
        <v>0</v>
      </c>
      <c r="E135" s="12" t="s">
        <v>63</v>
      </c>
      <c r="F135" s="1" t="s">
        <v>0</v>
      </c>
      <c r="G135" s="21">
        <v>38.97</v>
      </c>
    </row>
    <row r="136" spans="1:7" ht="72" x14ac:dyDescent="0.25">
      <c r="A136" s="1" t="str">
        <f>"00090714"</f>
        <v>00090714</v>
      </c>
      <c r="B136" s="1" t="str">
        <f>"SL"</f>
        <v>SL</v>
      </c>
      <c r="C136" s="12" t="s">
        <v>155</v>
      </c>
      <c r="D136" s="12" t="s">
        <v>0</v>
      </c>
      <c r="E136" s="12" t="s">
        <v>15</v>
      </c>
      <c r="F136" s="1" t="s">
        <v>0</v>
      </c>
      <c r="G136" s="21">
        <v>10.92</v>
      </c>
    </row>
    <row r="137" spans="1:7" ht="129" x14ac:dyDescent="0.25">
      <c r="A137" s="1" t="str">
        <f>"00090715"</f>
        <v>00090715</v>
      </c>
      <c r="B137" s="1" t="str">
        <f>"  "</f>
        <v xml:space="preserve">  </v>
      </c>
      <c r="C137" s="12" t="s">
        <v>156</v>
      </c>
      <c r="D137" s="12" t="s">
        <v>0</v>
      </c>
      <c r="E137" s="12" t="s">
        <v>157</v>
      </c>
      <c r="F137" s="1" t="s">
        <v>0</v>
      </c>
      <c r="G137" s="21">
        <v>39.69</v>
      </c>
    </row>
    <row r="138" spans="1:7" ht="43.5" x14ac:dyDescent="0.25">
      <c r="A138" s="1" t="str">
        <f>"00090715"</f>
        <v>00090715</v>
      </c>
      <c r="B138" s="1" t="str">
        <f>"SL"</f>
        <v>SL</v>
      </c>
      <c r="C138" s="12" t="s">
        <v>158</v>
      </c>
      <c r="D138" s="12" t="s">
        <v>0</v>
      </c>
      <c r="E138" s="12" t="s">
        <v>15</v>
      </c>
      <c r="F138" s="1" t="s">
        <v>0</v>
      </c>
      <c r="G138" s="21">
        <v>10.92</v>
      </c>
    </row>
    <row r="139" spans="1:7" ht="29.25" x14ac:dyDescent="0.25">
      <c r="A139" s="1" t="str">
        <f>"00090716"</f>
        <v>00090716</v>
      </c>
      <c r="B139" s="1" t="str">
        <f>"  "</f>
        <v xml:space="preserve">  </v>
      </c>
      <c r="C139" s="12" t="s">
        <v>159</v>
      </c>
      <c r="D139" s="12" t="s">
        <v>0</v>
      </c>
      <c r="E139" s="12" t="s">
        <v>160</v>
      </c>
      <c r="F139" s="1" t="s">
        <v>0</v>
      </c>
      <c r="G139" s="21">
        <v>205.18</v>
      </c>
    </row>
    <row r="140" spans="1:7" ht="29.25" x14ac:dyDescent="0.25">
      <c r="A140" s="1" t="str">
        <f>"00090716"</f>
        <v>00090716</v>
      </c>
      <c r="B140" s="1" t="str">
        <f>"SL"</f>
        <v>SL</v>
      </c>
      <c r="C140" s="12" t="s">
        <v>161</v>
      </c>
      <c r="D140" s="12" t="s">
        <v>0</v>
      </c>
      <c r="E140" s="12" t="s">
        <v>15</v>
      </c>
      <c r="F140" s="1" t="s">
        <v>0</v>
      </c>
      <c r="G140" s="21">
        <v>10.92</v>
      </c>
    </row>
    <row r="141" spans="1:7" ht="29.25" x14ac:dyDescent="0.25">
      <c r="A141" s="1" t="str">
        <f>"00090717"</f>
        <v>00090717</v>
      </c>
      <c r="B141" s="1" t="str">
        <f>"  "</f>
        <v xml:space="preserve">  </v>
      </c>
      <c r="C141" s="12" t="s">
        <v>162</v>
      </c>
      <c r="D141" s="12" t="s">
        <v>0</v>
      </c>
      <c r="E141" s="12" t="s">
        <v>11</v>
      </c>
      <c r="F141" s="1" t="s">
        <v>0</v>
      </c>
      <c r="G141" s="11" t="s">
        <v>208</v>
      </c>
    </row>
    <row r="142" spans="1:7" ht="72" x14ac:dyDescent="0.25">
      <c r="A142" s="1" t="str">
        <f>"00090723"</f>
        <v>00090723</v>
      </c>
      <c r="B142" s="1" t="str">
        <f>"SL"</f>
        <v>SL</v>
      </c>
      <c r="C142" s="12" t="s">
        <v>163</v>
      </c>
      <c r="D142" s="12" t="s">
        <v>0</v>
      </c>
      <c r="E142" s="12" t="s">
        <v>15</v>
      </c>
      <c r="F142" s="1" t="s">
        <v>0</v>
      </c>
      <c r="G142" s="21">
        <v>10.92</v>
      </c>
    </row>
    <row r="143" spans="1:7" ht="72" x14ac:dyDescent="0.25">
      <c r="A143" s="1" t="str">
        <f>"00090732"</f>
        <v>00090732</v>
      </c>
      <c r="B143" s="1" t="str">
        <f>"  "</f>
        <v xml:space="preserve">  </v>
      </c>
      <c r="C143" s="12" t="s">
        <v>164</v>
      </c>
      <c r="D143" s="12" t="s">
        <v>0</v>
      </c>
      <c r="E143" s="12" t="s">
        <v>165</v>
      </c>
      <c r="F143" s="1" t="s">
        <v>0</v>
      </c>
      <c r="G143" s="21">
        <v>133.47</v>
      </c>
    </row>
    <row r="144" spans="1:7" ht="86.25" x14ac:dyDescent="0.25">
      <c r="A144" s="1" t="str">
        <f>"00090732"</f>
        <v>00090732</v>
      </c>
      <c r="B144" s="1" t="str">
        <f>"SL"</f>
        <v>SL</v>
      </c>
      <c r="C144" s="12" t="s">
        <v>166</v>
      </c>
      <c r="D144" s="12" t="s">
        <v>0</v>
      </c>
      <c r="E144" s="12" t="s">
        <v>167</v>
      </c>
      <c r="F144" s="1" t="s">
        <v>0</v>
      </c>
      <c r="G144" s="21">
        <v>10.92</v>
      </c>
    </row>
    <row r="145" spans="1:7" ht="43.5" x14ac:dyDescent="0.25">
      <c r="A145" s="1" t="str">
        <f>"00090733"</f>
        <v>00090733</v>
      </c>
      <c r="B145" s="1" t="str">
        <f>"  "</f>
        <v xml:space="preserve">  </v>
      </c>
      <c r="C145" s="12" t="s">
        <v>168</v>
      </c>
      <c r="D145" s="12" t="s">
        <v>0</v>
      </c>
      <c r="E145" s="12" t="s">
        <v>11</v>
      </c>
      <c r="F145" s="1" t="s">
        <v>0</v>
      </c>
      <c r="G145" s="11" t="s">
        <v>208</v>
      </c>
    </row>
    <row r="146" spans="1:7" ht="43.5" x14ac:dyDescent="0.25">
      <c r="A146" s="1" t="str">
        <f>"00090733"</f>
        <v>00090733</v>
      </c>
      <c r="B146" s="1" t="str">
        <f>"SL"</f>
        <v>SL</v>
      </c>
      <c r="C146" s="12" t="s">
        <v>169</v>
      </c>
      <c r="D146" s="12" t="s">
        <v>0</v>
      </c>
      <c r="E146" s="12" t="s">
        <v>11</v>
      </c>
      <c r="F146" s="1" t="s">
        <v>0</v>
      </c>
      <c r="G146" s="11" t="s">
        <v>208</v>
      </c>
    </row>
    <row r="147" spans="1:7" ht="57.75" x14ac:dyDescent="0.25">
      <c r="A147" s="1" t="str">
        <f>"00090734"</f>
        <v>00090734</v>
      </c>
      <c r="B147" s="1" t="str">
        <f>"  "</f>
        <v xml:space="preserve">  </v>
      </c>
      <c r="C147" s="12" t="s">
        <v>170</v>
      </c>
      <c r="D147" s="12" t="s">
        <v>0</v>
      </c>
      <c r="E147" s="12" t="s">
        <v>63</v>
      </c>
      <c r="F147" s="1" t="s">
        <v>0</v>
      </c>
      <c r="G147" s="21">
        <v>178.09</v>
      </c>
    </row>
    <row r="148" spans="1:7" ht="72" x14ac:dyDescent="0.25">
      <c r="A148" s="1" t="str">
        <f>"00090734"</f>
        <v>00090734</v>
      </c>
      <c r="B148" s="1" t="str">
        <f>"SL"</f>
        <v>SL</v>
      </c>
      <c r="C148" s="12" t="s">
        <v>171</v>
      </c>
      <c r="D148" s="12" t="s">
        <v>0</v>
      </c>
      <c r="E148" s="12" t="s">
        <v>15</v>
      </c>
      <c r="F148" s="1" t="s">
        <v>0</v>
      </c>
      <c r="G148" s="21">
        <v>10.92</v>
      </c>
    </row>
    <row r="149" spans="1:7" ht="29.25" x14ac:dyDescent="0.25">
      <c r="A149" s="1" t="str">
        <f>"00090736"</f>
        <v>00090736</v>
      </c>
      <c r="B149" s="1" t="str">
        <f>"  "</f>
        <v xml:space="preserve">  </v>
      </c>
      <c r="C149" s="12" t="s">
        <v>172</v>
      </c>
      <c r="D149" s="12" t="s">
        <v>0</v>
      </c>
      <c r="E149" s="12" t="s">
        <v>71</v>
      </c>
      <c r="F149" s="1" t="s">
        <v>0</v>
      </c>
      <c r="G149" s="11" t="s">
        <v>209</v>
      </c>
    </row>
    <row r="150" spans="1:7" ht="43.5" x14ac:dyDescent="0.25">
      <c r="A150" s="1" t="str">
        <f>"00090738"</f>
        <v>00090738</v>
      </c>
      <c r="B150" s="1" t="str">
        <f>"  "</f>
        <v xml:space="preserve">  </v>
      </c>
      <c r="C150" s="12" t="s">
        <v>173</v>
      </c>
      <c r="D150" s="12" t="s">
        <v>0</v>
      </c>
      <c r="E150" s="12" t="s">
        <v>11</v>
      </c>
      <c r="F150" s="1" t="s">
        <v>0</v>
      </c>
      <c r="G150" s="11" t="s">
        <v>208</v>
      </c>
    </row>
    <row r="151" spans="1:7" ht="43.5" x14ac:dyDescent="0.25">
      <c r="A151" s="1" t="str">
        <f>"00090739"</f>
        <v>00090739</v>
      </c>
      <c r="B151" s="1" t="str">
        <f>"  "</f>
        <v xml:space="preserve">  </v>
      </c>
      <c r="C151" s="12" t="s">
        <v>174</v>
      </c>
      <c r="D151" s="12" t="s">
        <v>0</v>
      </c>
      <c r="E151" s="12" t="s">
        <v>9</v>
      </c>
      <c r="F151" s="1" t="s">
        <v>0</v>
      </c>
      <c r="G151" s="21">
        <v>177.55</v>
      </c>
    </row>
    <row r="152" spans="1:7" ht="57.75" x14ac:dyDescent="0.25">
      <c r="A152" s="1" t="str">
        <f>"00090740"</f>
        <v>00090740</v>
      </c>
      <c r="B152" s="1" t="str">
        <f>"  "</f>
        <v xml:space="preserve">  </v>
      </c>
      <c r="C152" s="12" t="s">
        <v>175</v>
      </c>
      <c r="D152" s="12" t="s">
        <v>0</v>
      </c>
      <c r="E152" s="12" t="s">
        <v>9</v>
      </c>
      <c r="F152" s="1" t="s">
        <v>0</v>
      </c>
      <c r="G152" s="21">
        <v>164.42</v>
      </c>
    </row>
    <row r="153" spans="1:7" ht="43.5" x14ac:dyDescent="0.25">
      <c r="A153" s="1" t="str">
        <f>"00090743"</f>
        <v>00090743</v>
      </c>
      <c r="B153" s="1" t="str">
        <f>"  "</f>
        <v xml:space="preserve">  </v>
      </c>
      <c r="C153" s="12" t="s">
        <v>176</v>
      </c>
      <c r="D153" s="12" t="s">
        <v>0</v>
      </c>
      <c r="E153" s="12" t="s">
        <v>11</v>
      </c>
      <c r="F153" s="1" t="s">
        <v>0</v>
      </c>
      <c r="G153" s="11" t="s">
        <v>208</v>
      </c>
    </row>
    <row r="154" spans="1:7" ht="43.5" x14ac:dyDescent="0.25">
      <c r="A154" s="1" t="str">
        <f>"00090743"</f>
        <v>00090743</v>
      </c>
      <c r="B154" s="1" t="str">
        <f>"SL"</f>
        <v>SL</v>
      </c>
      <c r="C154" s="12" t="s">
        <v>177</v>
      </c>
      <c r="D154" s="12" t="s">
        <v>0</v>
      </c>
      <c r="E154" s="12" t="s">
        <v>9</v>
      </c>
      <c r="F154" s="1" t="s">
        <v>0</v>
      </c>
      <c r="G154" s="21">
        <v>10.92</v>
      </c>
    </row>
    <row r="155" spans="1:7" ht="57.75" x14ac:dyDescent="0.25">
      <c r="A155" s="1" t="str">
        <f>"00090744"</f>
        <v>00090744</v>
      </c>
      <c r="B155" s="1" t="str">
        <f>"SL"</f>
        <v>SL</v>
      </c>
      <c r="C155" s="12" t="s">
        <v>178</v>
      </c>
      <c r="D155" s="12" t="s">
        <v>0</v>
      </c>
      <c r="E155" s="12" t="s">
        <v>15</v>
      </c>
      <c r="F155" s="1" t="s">
        <v>0</v>
      </c>
      <c r="G155" s="21">
        <v>10.92</v>
      </c>
    </row>
    <row r="156" spans="1:7" ht="43.5" x14ac:dyDescent="0.25">
      <c r="A156" s="1" t="str">
        <f>"00090746"</f>
        <v>00090746</v>
      </c>
      <c r="B156" s="1" t="str">
        <f>"  "</f>
        <v xml:space="preserve">  </v>
      </c>
      <c r="C156" s="12" t="s">
        <v>179</v>
      </c>
      <c r="D156" s="12" t="s">
        <v>0</v>
      </c>
      <c r="E156" s="12" t="s">
        <v>63</v>
      </c>
      <c r="F156" s="1" t="s">
        <v>0</v>
      </c>
      <c r="G156" s="21">
        <v>75.14</v>
      </c>
    </row>
    <row r="157" spans="1:7" ht="43.5" x14ac:dyDescent="0.25">
      <c r="A157" s="1" t="str">
        <f>"00090746"</f>
        <v>00090746</v>
      </c>
      <c r="B157" s="1" t="str">
        <f>"SL"</f>
        <v>SL</v>
      </c>
      <c r="C157" s="12" t="s">
        <v>179</v>
      </c>
      <c r="D157" s="12" t="s">
        <v>0</v>
      </c>
      <c r="E157" s="12" t="s">
        <v>15</v>
      </c>
      <c r="F157" s="1" t="s">
        <v>0</v>
      </c>
      <c r="G157" s="21">
        <v>10.92</v>
      </c>
    </row>
    <row r="158" spans="1:7" ht="57.75" x14ac:dyDescent="0.25">
      <c r="A158" s="1" t="str">
        <f>"00090747"</f>
        <v>00090747</v>
      </c>
      <c r="B158" s="1" t="str">
        <f>"  "</f>
        <v xml:space="preserve">  </v>
      </c>
      <c r="C158" s="12" t="s">
        <v>180</v>
      </c>
      <c r="D158" s="12" t="s">
        <v>0</v>
      </c>
      <c r="E158" s="12" t="s">
        <v>63</v>
      </c>
      <c r="F158" s="1" t="s">
        <v>0</v>
      </c>
      <c r="G158" s="21">
        <v>164.42</v>
      </c>
    </row>
    <row r="159" spans="1:7" ht="43.5" x14ac:dyDescent="0.25">
      <c r="A159" s="1" t="str">
        <f>"00090748"</f>
        <v>00090748</v>
      </c>
      <c r="B159" s="1" t="str">
        <f>"  "</f>
        <v xml:space="preserve">  </v>
      </c>
      <c r="C159" s="12" t="s">
        <v>181</v>
      </c>
      <c r="D159" s="12" t="s">
        <v>0</v>
      </c>
      <c r="E159" s="12" t="s">
        <v>71</v>
      </c>
      <c r="F159" s="1" t="s">
        <v>0</v>
      </c>
      <c r="G159" s="11" t="s">
        <v>209</v>
      </c>
    </row>
    <row r="160" spans="1:7" ht="43.5" x14ac:dyDescent="0.25">
      <c r="A160" s="1" t="str">
        <f>"00090748"</f>
        <v>00090748</v>
      </c>
      <c r="B160" s="1" t="str">
        <f>"SL"</f>
        <v>SL</v>
      </c>
      <c r="C160" s="12" t="s">
        <v>181</v>
      </c>
      <c r="D160" s="12" t="s">
        <v>0</v>
      </c>
      <c r="E160" s="12" t="s">
        <v>11</v>
      </c>
      <c r="F160" s="1" t="s">
        <v>0</v>
      </c>
      <c r="G160" s="11" t="s">
        <v>208</v>
      </c>
    </row>
    <row r="161" spans="1:7" ht="43.5" x14ac:dyDescent="0.25">
      <c r="A161" s="1" t="str">
        <f>"00090749"</f>
        <v>00090749</v>
      </c>
      <c r="B161" s="1" t="str">
        <f t="shared" ref="B161:B167" si="3">"  "</f>
        <v xml:space="preserve">  </v>
      </c>
      <c r="C161" s="12" t="s">
        <v>182</v>
      </c>
      <c r="D161" s="12" t="s">
        <v>0</v>
      </c>
      <c r="E161" s="12" t="s">
        <v>183</v>
      </c>
      <c r="F161" s="1" t="s">
        <v>0</v>
      </c>
      <c r="G161" s="11" t="s">
        <v>212</v>
      </c>
    </row>
    <row r="162" spans="1:7" ht="57.75" x14ac:dyDescent="0.25">
      <c r="A162" s="1" t="str">
        <f>"00090750"</f>
        <v>00090750</v>
      </c>
      <c r="B162" s="1" t="str">
        <f t="shared" si="3"/>
        <v xml:space="preserve">  </v>
      </c>
      <c r="C162" s="12" t="s">
        <v>184</v>
      </c>
      <c r="D162" s="12" t="s">
        <v>0</v>
      </c>
      <c r="E162" s="12" t="s">
        <v>185</v>
      </c>
      <c r="F162" s="1" t="s">
        <v>0</v>
      </c>
      <c r="G162" s="21">
        <v>230.16</v>
      </c>
    </row>
    <row r="163" spans="1:7" ht="57.75" x14ac:dyDescent="0.25">
      <c r="A163" s="1" t="str">
        <f>"00090756"</f>
        <v>00090756</v>
      </c>
      <c r="B163" s="1" t="str">
        <f t="shared" si="3"/>
        <v xml:space="preserve">  </v>
      </c>
      <c r="C163" s="12" t="s">
        <v>186</v>
      </c>
      <c r="D163" s="12" t="s">
        <v>0</v>
      </c>
      <c r="E163" s="12" t="s">
        <v>187</v>
      </c>
      <c r="F163" s="1" t="s">
        <v>0</v>
      </c>
      <c r="G163" s="21">
        <v>30.46</v>
      </c>
    </row>
    <row r="164" spans="1:7" ht="29.25" x14ac:dyDescent="0.25">
      <c r="A164" s="1" t="str">
        <f>"00090758"</f>
        <v>00090758</v>
      </c>
      <c r="B164" s="1" t="str">
        <f t="shared" si="3"/>
        <v xml:space="preserve">  </v>
      </c>
      <c r="C164" s="12" t="s">
        <v>188</v>
      </c>
      <c r="D164" s="12" t="s">
        <v>59</v>
      </c>
      <c r="E164" s="12" t="s">
        <v>189</v>
      </c>
      <c r="F164" s="1" t="s">
        <v>0</v>
      </c>
      <c r="G164" s="11" t="s">
        <v>212</v>
      </c>
    </row>
    <row r="165" spans="1:7" ht="43.5" x14ac:dyDescent="0.25">
      <c r="A165" s="1" t="str">
        <f>"00090759"</f>
        <v>00090759</v>
      </c>
      <c r="B165" s="1" t="str">
        <f t="shared" si="3"/>
        <v xml:space="preserve">  </v>
      </c>
      <c r="C165" s="12" t="s">
        <v>190</v>
      </c>
      <c r="D165" s="12" t="s">
        <v>0</v>
      </c>
      <c r="E165" s="12" t="s">
        <v>9</v>
      </c>
      <c r="F165" s="1" t="s">
        <v>0</v>
      </c>
      <c r="G165" s="21">
        <v>73.81</v>
      </c>
    </row>
    <row r="166" spans="1:7" x14ac:dyDescent="0.25">
      <c r="A166" s="1" t="str">
        <f>"00091302"</f>
        <v>00091302</v>
      </c>
      <c r="B166" s="1" t="str">
        <f t="shared" si="3"/>
        <v xml:space="preserve">  </v>
      </c>
      <c r="C166" s="12" t="s">
        <v>191</v>
      </c>
      <c r="D166" s="12" t="s">
        <v>0</v>
      </c>
      <c r="E166" s="12" t="s">
        <v>11</v>
      </c>
      <c r="F166" s="1" t="s">
        <v>0</v>
      </c>
      <c r="G166" s="11" t="s">
        <v>208</v>
      </c>
    </row>
    <row r="167" spans="1:7" ht="43.5" x14ac:dyDescent="0.25">
      <c r="A167" s="1" t="str">
        <f>"00091304"</f>
        <v>00091304</v>
      </c>
      <c r="B167" s="1" t="str">
        <f t="shared" si="3"/>
        <v xml:space="preserve">  </v>
      </c>
      <c r="C167" s="12" t="s">
        <v>192</v>
      </c>
      <c r="D167" s="12" t="s">
        <v>0</v>
      </c>
      <c r="E167" s="12" t="s">
        <v>9</v>
      </c>
      <c r="F167" s="1" t="s">
        <v>0</v>
      </c>
      <c r="G167" s="21">
        <v>191.91</v>
      </c>
    </row>
    <row r="168" spans="1:7" ht="43.5" x14ac:dyDescent="0.25">
      <c r="A168" s="1" t="str">
        <f>"00091304"</f>
        <v>00091304</v>
      </c>
      <c r="B168" s="1" t="str">
        <f>"SL"</f>
        <v>SL</v>
      </c>
      <c r="C168" s="12" t="s">
        <v>192</v>
      </c>
      <c r="D168" s="12" t="s">
        <v>0</v>
      </c>
      <c r="E168" s="12" t="s">
        <v>9</v>
      </c>
      <c r="F168" s="1" t="s">
        <v>0</v>
      </c>
      <c r="G168" s="21">
        <v>10.92</v>
      </c>
    </row>
    <row r="169" spans="1:7" ht="43.5" x14ac:dyDescent="0.25">
      <c r="A169" s="1" t="str">
        <f>"00091318"</f>
        <v>00091318</v>
      </c>
      <c r="B169" s="1" t="str">
        <f>"SL"</f>
        <v>SL</v>
      </c>
      <c r="C169" s="12" t="s">
        <v>193</v>
      </c>
      <c r="D169" s="12" t="s">
        <v>0</v>
      </c>
      <c r="E169" s="12" t="s">
        <v>9</v>
      </c>
      <c r="F169" s="1" t="s">
        <v>0</v>
      </c>
      <c r="G169" s="21">
        <v>10.92</v>
      </c>
    </row>
    <row r="170" spans="1:7" ht="43.5" x14ac:dyDescent="0.25">
      <c r="A170" s="1" t="str">
        <f>"00091319"</f>
        <v>00091319</v>
      </c>
      <c r="B170" s="1" t="str">
        <f>"SL"</f>
        <v>SL</v>
      </c>
      <c r="C170" s="12" t="s">
        <v>194</v>
      </c>
      <c r="D170" s="12" t="s">
        <v>0</v>
      </c>
      <c r="E170" s="12" t="s">
        <v>9</v>
      </c>
      <c r="F170" s="1" t="s">
        <v>0</v>
      </c>
      <c r="G170" s="21">
        <v>10.92</v>
      </c>
    </row>
    <row r="171" spans="1:7" ht="43.5" x14ac:dyDescent="0.25">
      <c r="A171" s="1" t="str">
        <f>"00091320"</f>
        <v>00091320</v>
      </c>
      <c r="B171" s="1" t="str">
        <f>"  "</f>
        <v xml:space="preserve">  </v>
      </c>
      <c r="C171" s="12" t="s">
        <v>194</v>
      </c>
      <c r="D171" s="12" t="s">
        <v>0</v>
      </c>
      <c r="E171" s="12" t="s">
        <v>9</v>
      </c>
      <c r="F171" s="1" t="s">
        <v>0</v>
      </c>
      <c r="G171" s="21">
        <v>168.36</v>
      </c>
    </row>
    <row r="172" spans="1:7" ht="43.5" x14ac:dyDescent="0.25">
      <c r="A172" s="1" t="str">
        <f>"00091320"</f>
        <v>00091320</v>
      </c>
      <c r="B172" s="1" t="str">
        <f>"SL"</f>
        <v>SL</v>
      </c>
      <c r="C172" s="12" t="s">
        <v>216</v>
      </c>
      <c r="D172" s="12" t="s">
        <v>0</v>
      </c>
      <c r="E172" s="12" t="s">
        <v>9</v>
      </c>
      <c r="F172" s="1" t="s">
        <v>0</v>
      </c>
      <c r="G172" s="21">
        <v>10.92</v>
      </c>
    </row>
    <row r="173" spans="1:7" ht="43.5" x14ac:dyDescent="0.25">
      <c r="A173" s="1" t="str">
        <f>"00091321"</f>
        <v>00091321</v>
      </c>
      <c r="B173" s="1" t="str">
        <f>"  "</f>
        <v xml:space="preserve">  </v>
      </c>
      <c r="C173" s="12" t="s">
        <v>195</v>
      </c>
      <c r="D173" s="12" t="s">
        <v>0</v>
      </c>
      <c r="E173" s="12" t="s">
        <v>11</v>
      </c>
      <c r="F173" s="1" t="s">
        <v>0</v>
      </c>
      <c r="G173" s="11" t="s">
        <v>208</v>
      </c>
    </row>
    <row r="174" spans="1:7" ht="43.5" x14ac:dyDescent="0.25">
      <c r="A174" s="1" t="str">
        <f>"00091321"</f>
        <v>00091321</v>
      </c>
      <c r="B174" s="1" t="str">
        <f>"SL"</f>
        <v>SL</v>
      </c>
      <c r="C174" s="12" t="s">
        <v>196</v>
      </c>
      <c r="D174" s="12" t="s">
        <v>0</v>
      </c>
      <c r="E174" s="12" t="s">
        <v>9</v>
      </c>
      <c r="F174" s="1" t="s">
        <v>0</v>
      </c>
      <c r="G174" s="21">
        <v>10.92</v>
      </c>
    </row>
    <row r="175" spans="1:7" ht="29.25" x14ac:dyDescent="0.25">
      <c r="A175" s="1" t="str">
        <f>"00091322"</f>
        <v>00091322</v>
      </c>
      <c r="B175" s="1" t="str">
        <f>"  "</f>
        <v xml:space="preserve">  </v>
      </c>
      <c r="C175" s="12" t="s">
        <v>197</v>
      </c>
      <c r="D175" s="12" t="s">
        <v>0</v>
      </c>
      <c r="E175" s="12" t="s">
        <v>198</v>
      </c>
      <c r="F175" s="1" t="s">
        <v>0</v>
      </c>
      <c r="G175" s="21">
        <v>161.65</v>
      </c>
    </row>
    <row r="176" spans="1:7" x14ac:dyDescent="0.25">
      <c r="A176" s="1" t="str">
        <f>"00091322"</f>
        <v>00091322</v>
      </c>
      <c r="B176" s="1" t="str">
        <f>"SL"</f>
        <v>SL</v>
      </c>
      <c r="C176" s="12" t="s">
        <v>203</v>
      </c>
      <c r="D176" s="12" t="s">
        <v>0</v>
      </c>
      <c r="E176" s="12" t="s">
        <v>9</v>
      </c>
      <c r="F176" s="1" t="s">
        <v>0</v>
      </c>
      <c r="G176" s="21">
        <v>10.92</v>
      </c>
    </row>
    <row r="177" spans="1:7" x14ac:dyDescent="0.25">
      <c r="A177" s="1" t="str">
        <f>"00091323"</f>
        <v>00091323</v>
      </c>
      <c r="B177" s="1" t="str">
        <f>"  "</f>
        <v xml:space="preserve">  </v>
      </c>
      <c r="C177" s="12" t="s">
        <v>202</v>
      </c>
      <c r="D177" s="12" t="s">
        <v>0</v>
      </c>
      <c r="E177" s="12" t="s">
        <v>9</v>
      </c>
      <c r="F177" s="1" t="s">
        <v>0</v>
      </c>
      <c r="G177" s="21">
        <v>922.74</v>
      </c>
    </row>
    <row r="178" spans="1:7" x14ac:dyDescent="0.25">
      <c r="A178" s="1" t="str">
        <f>"00091323"</f>
        <v>00091323</v>
      </c>
      <c r="B178" s="1" t="str">
        <f>"SL"</f>
        <v>SL</v>
      </c>
      <c r="C178" s="12" t="s">
        <v>199</v>
      </c>
      <c r="D178" s="12" t="s">
        <v>0</v>
      </c>
      <c r="E178" s="12" t="s">
        <v>9</v>
      </c>
      <c r="F178" s="1" t="s">
        <v>0</v>
      </c>
      <c r="G178" s="13">
        <v>10.92</v>
      </c>
    </row>
    <row r="179" spans="1:7" x14ac:dyDescent="0.25">
      <c r="A179" s="1" t="str">
        <f>"00091324"</f>
        <v>00091324</v>
      </c>
      <c r="B179" s="1" t="str">
        <f>"  "</f>
        <v xml:space="preserve">  </v>
      </c>
      <c r="C179" s="12" t="s">
        <v>200</v>
      </c>
      <c r="D179" s="12" t="s">
        <v>0</v>
      </c>
      <c r="E179" s="12" t="s">
        <v>11</v>
      </c>
      <c r="F179" s="1" t="s">
        <v>0</v>
      </c>
      <c r="G179" s="11" t="s">
        <v>208</v>
      </c>
    </row>
    <row r="180" spans="1:7" x14ac:dyDescent="0.25">
      <c r="A180" s="1" t="str">
        <f>"00091325"</f>
        <v>00091325</v>
      </c>
      <c r="B180" s="1" t="str">
        <f>"  "</f>
        <v xml:space="preserve">  </v>
      </c>
      <c r="C180" s="12" t="s">
        <v>201</v>
      </c>
      <c r="D180" s="12" t="s">
        <v>0</v>
      </c>
      <c r="E180" s="12" t="s">
        <v>11</v>
      </c>
      <c r="F180" s="1" t="s">
        <v>0</v>
      </c>
      <c r="G180" s="11" t="s">
        <v>208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ff4b4672bd173a33d5f1cbaaa69f8332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a8a101f54fc2b10c05671ed676e936f6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  <xsd:enumeration value="95"/>
                    <xsd:enumeration value="96"/>
                    <xsd:enumeration value="97"/>
                    <xsd:enumeration value="98"/>
                    <xsd:enumeration value="99"/>
                    <xsd:enumeration value="100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11</Value>
    </DHHSInternetPCM>
    <DHHSInternetDivision xmlns="32249c65-da49-47e9-984a-f0159a6f027c">Medicaid &amp; Long-Term Care</DHHSInternetDivision>
    <Fee_x0020_Schedule xmlns="76d38050-7b15-4892-beee-6b8430b169cf">Immunization</Fee_x0020_Schedule>
    <DHHSInternetWCP xmlns="32249c65-da49-47e9-984a-f0159a6f027c"/>
    <Effective_x0020_Date xmlns="76d38050-7b15-4892-beee-6b8430b169cf">2026-01-01T06:00:00+00:00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E9605CF-8E15-49E6-9B0E-E1A212CFEEA9}"/>
</file>

<file path=customXml/itemProps2.xml><?xml version="1.0" encoding="utf-8"?>
<ds:datastoreItem xmlns:ds="http://schemas.openxmlformats.org/officeDocument/2006/customXml" ds:itemID="{35B48062-0C7E-4603-8593-F8BF91C5F83B}"/>
</file>

<file path=customXml/itemProps3.xml><?xml version="1.0" encoding="utf-8"?>
<ds:datastoreItem xmlns:ds="http://schemas.openxmlformats.org/officeDocument/2006/customXml" ds:itemID="{C4DF22FB-73A9-48A3-9159-82FE2899AA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23_202601060839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Hart, Suzanne</cp:lastModifiedBy>
  <dcterms:created xsi:type="dcterms:W3CDTF">2026-01-06T14:45:04Z</dcterms:created>
  <dcterms:modified xsi:type="dcterms:W3CDTF">2026-01-13T16:28:17Z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77300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