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INJECTABLES FS\CY26 INJ-IMM\October 2026 Qtr 4 Injectables\"/>
    </mc:Choice>
  </mc:AlternateContent>
  <xr:revisionPtr revIDLastSave="0" documentId="8_{FEF73C31-462E-4D31-873C-D7AE4D18580F}" xr6:coauthVersionLast="47" xr6:coauthVersionMax="47" xr10:uidLastSave="{00000000-0000-0000-0000-000000000000}"/>
  <bookViews>
    <workbookView xWindow="28680" yWindow="-135" windowWidth="29040" windowHeight="17520" xr2:uid="{C48D61A3-6E92-4F18-A1DC-E9C9A69FBDFA}"/>
  </bookViews>
  <sheets>
    <sheet name="23_202609301240" sheetId="1" r:id="rId1"/>
  </sheets>
  <definedNames>
    <definedName name="_xlnm._FilterDatabase" localSheetId="0" hidden="1">'23_202609301240'!$A$7:$F$161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1" l="1"/>
  <c r="B9" i="1"/>
  <c r="A10" i="1"/>
  <c r="B10" i="1"/>
  <c r="A11" i="1"/>
  <c r="B11" i="1"/>
  <c r="A12" i="1"/>
  <c r="B12" i="1"/>
  <c r="A13" i="1"/>
  <c r="B13" i="1"/>
  <c r="A14" i="1"/>
  <c r="B14" i="1"/>
  <c r="A15" i="1"/>
  <c r="B15" i="1"/>
  <c r="A16" i="1"/>
  <c r="B16" i="1"/>
  <c r="A17" i="1"/>
  <c r="B17" i="1"/>
  <c r="A18" i="1"/>
  <c r="B18" i="1"/>
  <c r="A19" i="1"/>
  <c r="B19" i="1"/>
  <c r="A20" i="1"/>
  <c r="B20" i="1"/>
  <c r="A21" i="1"/>
  <c r="B21" i="1"/>
  <c r="A22" i="1"/>
  <c r="B22" i="1"/>
  <c r="A23" i="1"/>
  <c r="B23" i="1"/>
  <c r="A24" i="1"/>
  <c r="B24" i="1"/>
  <c r="A25" i="1"/>
  <c r="B25" i="1"/>
  <c r="A26" i="1"/>
  <c r="B26" i="1"/>
  <c r="A27" i="1"/>
  <c r="B27" i="1"/>
  <c r="A28" i="1"/>
  <c r="B28" i="1"/>
  <c r="A29" i="1"/>
  <c r="B29" i="1"/>
  <c r="A30" i="1"/>
  <c r="B30" i="1"/>
  <c r="A31" i="1"/>
  <c r="B31" i="1"/>
  <c r="A32" i="1"/>
  <c r="B32" i="1"/>
  <c r="A33" i="1"/>
  <c r="B33" i="1"/>
  <c r="A34" i="1"/>
  <c r="B34" i="1"/>
  <c r="A35" i="1"/>
  <c r="B35" i="1"/>
  <c r="A36" i="1"/>
  <c r="B36" i="1"/>
  <c r="A37" i="1"/>
  <c r="B37" i="1"/>
  <c r="A38" i="1"/>
  <c r="B38" i="1"/>
  <c r="A39" i="1"/>
  <c r="B39" i="1"/>
  <c r="A40" i="1"/>
  <c r="B40" i="1"/>
  <c r="A41" i="1"/>
  <c r="B41" i="1"/>
  <c r="A42" i="1"/>
  <c r="B42" i="1"/>
  <c r="A43" i="1"/>
  <c r="B43" i="1"/>
  <c r="A44" i="1"/>
  <c r="B44" i="1"/>
  <c r="A45" i="1"/>
  <c r="B45" i="1"/>
  <c r="A46" i="1"/>
  <c r="B46" i="1"/>
  <c r="A47" i="1"/>
  <c r="B47" i="1"/>
  <c r="A48" i="1"/>
  <c r="B48" i="1"/>
  <c r="A49" i="1"/>
  <c r="B49" i="1"/>
  <c r="A50" i="1"/>
  <c r="B50" i="1"/>
  <c r="A51" i="1"/>
  <c r="B51" i="1"/>
  <c r="A52" i="1"/>
  <c r="B52" i="1"/>
  <c r="A53" i="1"/>
  <c r="B53" i="1"/>
  <c r="A54" i="1"/>
  <c r="B54" i="1"/>
  <c r="A55" i="1"/>
  <c r="B55" i="1"/>
  <c r="A56" i="1"/>
  <c r="B56" i="1"/>
  <c r="A57" i="1"/>
  <c r="B57" i="1"/>
  <c r="A58" i="1"/>
  <c r="B58" i="1"/>
  <c r="A59" i="1"/>
  <c r="B59" i="1"/>
  <c r="A60" i="1"/>
  <c r="B60" i="1"/>
  <c r="A61" i="1"/>
  <c r="B61" i="1"/>
  <c r="A62" i="1"/>
  <c r="B62" i="1"/>
  <c r="A63" i="1"/>
  <c r="B63" i="1"/>
  <c r="A64" i="1"/>
  <c r="B64" i="1"/>
  <c r="A65" i="1"/>
  <c r="B65" i="1"/>
  <c r="A66" i="1"/>
  <c r="B66" i="1"/>
  <c r="A67" i="1"/>
  <c r="B67" i="1"/>
  <c r="A68" i="1"/>
  <c r="B68" i="1"/>
  <c r="A69" i="1"/>
  <c r="B69" i="1"/>
  <c r="A70" i="1"/>
  <c r="B70" i="1"/>
  <c r="A71" i="1"/>
  <c r="B71" i="1"/>
  <c r="A72" i="1"/>
  <c r="B72" i="1"/>
  <c r="A73" i="1"/>
  <c r="B73" i="1"/>
  <c r="A74" i="1"/>
  <c r="B74" i="1"/>
  <c r="A75" i="1"/>
  <c r="B75" i="1"/>
  <c r="A76" i="1"/>
  <c r="B76" i="1"/>
  <c r="A77" i="1"/>
  <c r="B77" i="1"/>
  <c r="A78" i="1"/>
  <c r="B78" i="1"/>
  <c r="A79" i="1"/>
  <c r="B79" i="1"/>
  <c r="A80" i="1"/>
  <c r="B80" i="1"/>
  <c r="A81" i="1"/>
  <c r="B81" i="1"/>
  <c r="A82" i="1"/>
  <c r="B82" i="1"/>
  <c r="A83" i="1"/>
  <c r="B83" i="1"/>
  <c r="A84" i="1"/>
  <c r="B84" i="1"/>
  <c r="A85" i="1"/>
  <c r="B85" i="1"/>
  <c r="A86" i="1"/>
  <c r="B86" i="1"/>
  <c r="A87" i="1"/>
  <c r="B87" i="1"/>
  <c r="A88" i="1"/>
  <c r="B88" i="1"/>
  <c r="A89" i="1"/>
  <c r="B89" i="1"/>
  <c r="A90" i="1"/>
  <c r="B90" i="1"/>
  <c r="A91" i="1"/>
  <c r="B91" i="1"/>
  <c r="A92" i="1"/>
  <c r="B92" i="1"/>
  <c r="A93" i="1"/>
  <c r="B93" i="1"/>
  <c r="A94" i="1"/>
  <c r="B94" i="1"/>
  <c r="A95" i="1"/>
  <c r="B95" i="1"/>
  <c r="A96" i="1"/>
  <c r="B96" i="1"/>
  <c r="A97" i="1"/>
  <c r="B97" i="1"/>
  <c r="A98" i="1"/>
  <c r="B98" i="1"/>
  <c r="A99" i="1"/>
  <c r="B99" i="1"/>
  <c r="A100" i="1"/>
  <c r="B100" i="1"/>
  <c r="A101" i="1"/>
  <c r="B101" i="1"/>
  <c r="A102" i="1"/>
  <c r="B102" i="1"/>
  <c r="A103" i="1"/>
  <c r="B103" i="1"/>
  <c r="A104" i="1"/>
  <c r="B104" i="1"/>
  <c r="A105" i="1"/>
  <c r="B105" i="1"/>
  <c r="A106" i="1"/>
  <c r="B106" i="1"/>
  <c r="A107" i="1"/>
  <c r="B107" i="1"/>
  <c r="A108" i="1"/>
  <c r="B108" i="1"/>
  <c r="A109" i="1"/>
  <c r="B109" i="1"/>
  <c r="A110" i="1"/>
  <c r="B110" i="1"/>
  <c r="A111" i="1"/>
  <c r="B111" i="1"/>
  <c r="A112" i="1"/>
  <c r="B112" i="1"/>
  <c r="A113" i="1"/>
  <c r="B113" i="1"/>
  <c r="A114" i="1"/>
  <c r="B114" i="1"/>
  <c r="A115" i="1"/>
  <c r="B115" i="1"/>
  <c r="A116" i="1"/>
  <c r="B116" i="1"/>
  <c r="A117" i="1"/>
  <c r="B117" i="1"/>
  <c r="A118" i="1"/>
  <c r="B118" i="1"/>
  <c r="A119" i="1"/>
  <c r="B119" i="1"/>
  <c r="A120" i="1"/>
  <c r="B120" i="1"/>
  <c r="A121" i="1"/>
  <c r="B121" i="1"/>
  <c r="A122" i="1"/>
  <c r="B122" i="1"/>
  <c r="A123" i="1"/>
  <c r="B123" i="1"/>
  <c r="A124" i="1"/>
  <c r="B124" i="1"/>
  <c r="A125" i="1"/>
  <c r="B125" i="1"/>
  <c r="A126" i="1"/>
  <c r="B126" i="1"/>
  <c r="A127" i="1"/>
  <c r="B127" i="1"/>
  <c r="A128" i="1"/>
  <c r="B128" i="1"/>
  <c r="A129" i="1"/>
  <c r="B129" i="1"/>
  <c r="A130" i="1"/>
  <c r="B130" i="1"/>
  <c r="A131" i="1"/>
  <c r="B131" i="1"/>
  <c r="A132" i="1"/>
  <c r="B132" i="1"/>
  <c r="A133" i="1"/>
  <c r="B133" i="1"/>
  <c r="A134" i="1"/>
  <c r="B134" i="1"/>
  <c r="A135" i="1"/>
  <c r="B135" i="1"/>
  <c r="A136" i="1"/>
  <c r="B136" i="1"/>
  <c r="A137" i="1"/>
  <c r="B137" i="1"/>
  <c r="A138" i="1"/>
  <c r="B138" i="1"/>
  <c r="A139" i="1"/>
  <c r="B139" i="1"/>
  <c r="A140" i="1"/>
  <c r="B140" i="1"/>
  <c r="A141" i="1"/>
  <c r="B141" i="1"/>
  <c r="A142" i="1"/>
  <c r="B142" i="1"/>
  <c r="A143" i="1"/>
  <c r="B143" i="1"/>
  <c r="A144" i="1"/>
  <c r="B144" i="1"/>
  <c r="A145" i="1"/>
  <c r="B145" i="1"/>
  <c r="A146" i="1"/>
  <c r="B146" i="1"/>
  <c r="A147" i="1"/>
  <c r="B147" i="1"/>
  <c r="A148" i="1"/>
  <c r="B148" i="1"/>
  <c r="A149" i="1"/>
  <c r="B149" i="1"/>
  <c r="A150" i="1"/>
  <c r="B150" i="1"/>
  <c r="A151" i="1"/>
  <c r="B151" i="1"/>
  <c r="A152" i="1"/>
  <c r="B152" i="1"/>
  <c r="A153" i="1"/>
  <c r="B153" i="1"/>
  <c r="A154" i="1"/>
  <c r="B154" i="1"/>
  <c r="A155" i="1"/>
  <c r="B155" i="1"/>
  <c r="A156" i="1"/>
  <c r="B156" i="1"/>
  <c r="A157" i="1"/>
  <c r="B157" i="1"/>
  <c r="A158" i="1"/>
  <c r="B158" i="1"/>
  <c r="A159" i="1"/>
  <c r="B159" i="1"/>
  <c r="A160" i="1"/>
  <c r="B160" i="1"/>
</calcChain>
</file>

<file path=xl/sharedStrings.xml><?xml version="1.0" encoding="utf-8"?>
<sst xmlns="http://schemas.openxmlformats.org/spreadsheetml/2006/main" count="511" uniqueCount="57">
  <si>
    <t xml:space="preserve"> </t>
  </si>
  <si>
    <t xml:space="preserve"> MEDICAID </t>
  </si>
  <si>
    <t>CODE</t>
  </si>
  <si>
    <t>MOD</t>
  </si>
  <si>
    <t>PA</t>
  </si>
  <si>
    <t>COMMENTS</t>
  </si>
  <si>
    <t>COPAY</t>
  </si>
  <si>
    <t>ALLOWABLE</t>
  </si>
  <si>
    <t xml:space="preserve">                                                                                                                                                </t>
  </si>
  <si>
    <t xml:space="preserve">NOT COVERED                                                                                                                                     </t>
  </si>
  <si>
    <t xml:space="preserve">VFC                                                                                                                                             </t>
  </si>
  <si>
    <t xml:space="preserve">MUST ACCOMPANY PRIMARY CODE                                                                                                                     </t>
  </si>
  <si>
    <t xml:space="preserve">REQUIRES MEDICAL DOCUMENTATION                                                                                                                  </t>
  </si>
  <si>
    <t xml:space="preserve">MEDICAL DOCUMENTATION REQUIRED                                                                                                                  </t>
  </si>
  <si>
    <t xml:space="preserve">RNE                                                                                                                                             </t>
  </si>
  <si>
    <t xml:space="preserve">50 YEARS AND OLDER.                                                                                                                             </t>
  </si>
  <si>
    <t xml:space="preserve">MEDICAL NECESSITY DOCUMENTATION REQUIRED.                                                                                                       </t>
  </si>
  <si>
    <t xml:space="preserve">AGED 19 TO 25 WHEN NEVER BEEN VACCINATED. OTHERS PER MEDICAL NECESSITY WHEN HIGH RISK FOR SEROGROUPB MENINGOCOCCAL INFECTIONS.                  </t>
  </si>
  <si>
    <t xml:space="preserve">AGED 19 TO 25 WHEN NEVER BEEN VACCINATED. OTHERS PER MEDICAL NECESSITY WHEN AT HIGH RISK FOR SEROGROUPB MENINGOCOCCAL INFECTIONS                </t>
  </si>
  <si>
    <t xml:space="preserve">NO ACTIVE PRODUCTS.                                                                                                                             </t>
  </si>
  <si>
    <t>X</t>
  </si>
  <si>
    <t xml:space="preserve">PRIOR AUTHORIZATION                                                                                                                             </t>
  </si>
  <si>
    <t xml:space="preserve">REQUIRES DOCUMENTATION                                                                                                                          </t>
  </si>
  <si>
    <t xml:space="preserve">NO ACTIVE PRODUCTS                                                                                                                              </t>
  </si>
  <si>
    <t xml:space="preserve">NOT FOR TRAVEL. DOCUMENTATION MUST SHOW MEDICAL NECESSITY.                                                                                      </t>
  </si>
  <si>
    <t xml:space="preserve">AGES TO 26 YEARS PER ACIP RECOMMENDATIONS. AGE 27-45 BASED ON CLNICAL DECISION MAKING.                                                          </t>
  </si>
  <si>
    <t xml:space="preserve">VFC NO ACTIVE PRODUCTS                                                                                                                          </t>
  </si>
  <si>
    <t xml:space="preserve">65 AND OLDER                                                                                                                                    </t>
  </si>
  <si>
    <t xml:space="preserve">REQUIRED-DOCUMENT MEDICAL NECESSITY 19-64 YEARS                                                                                                 </t>
  </si>
  <si>
    <t xml:space="preserve">REQUIRES DOCUMENTATION OF MEDICAL NECESSITY 19-64 YEARS.                                                                                        </t>
  </si>
  <si>
    <t xml:space="preserve">REQUIRES DOCUMENTATION ALL AGES (NO VFC DISTRIBUTION)                                                                                           </t>
  </si>
  <si>
    <t xml:space="preserve">MATERNAL- SEPT-JANUARY 32-36 WEEKS; 60YRS AND OLDER                                                                                             </t>
  </si>
  <si>
    <t xml:space="preserve">PREGNANCY ONLY                                                                                                                                  </t>
  </si>
  <si>
    <t xml:space="preserve">ORAL VFC                                                                                                                                        </t>
  </si>
  <si>
    <t xml:space="preserve">REQUIRES DOCUMENTATION OF MEDICAL NNECESSITY                    NOT COVERED FOR TRAVEL                                                          </t>
  </si>
  <si>
    <t xml:space="preserve">MEDICAL DOCUMENTATION FOR MEDICAL NECESSITY REQUIRED.                                                                                           </t>
  </si>
  <si>
    <t xml:space="preserve">DOCUMENTATIN FOR MEDICAL NECESSITY.                                                                                                             </t>
  </si>
  <si>
    <t xml:space="preserve">VFC MUST HAVE HAD PRIOR DOSES OF DTAP AND/OR DTAP HEPB IPV                                                                                      </t>
  </si>
  <si>
    <t xml:space="preserve">VFC VACCINE IS PROQUAD                                                                                                                          </t>
  </si>
  <si>
    <t xml:space="preserve">REQUIRES DOCUMENTATION OF MEDICAL NECESSITY.                                                                                                    </t>
  </si>
  <si>
    <t xml:space="preserve">VFC-VACCINE IS IPOL                                                                                                                             </t>
  </si>
  <si>
    <t xml:space="preserve">                                                                ALL PREGNANT WOMEN;ONE PER PREGNANCY. RECOMMENDATIONS BETWEEN 2736 WEEKS OF GEST</t>
  </si>
  <si>
    <t xml:space="preserve">FOR ADULTS PER ACIP RECOMMENDATIONS                                                                                                             </t>
  </si>
  <si>
    <t xml:space="preserve">DOCUMENTATION FOR MEDICAL NECESSITY UNDER 65 Y/O.                                                                                               </t>
  </si>
  <si>
    <t xml:space="preserve">FOR HIGH RISK VFC ONLY.  MUST CONTACT VFC FOR EACH DOSE.                                                                                        </t>
  </si>
  <si>
    <t xml:space="preserve">REQUIRES DOCUMENTATION AND INVOICE NA                                                                                                           </t>
  </si>
  <si>
    <t xml:space="preserve">REQUIRES MEDICAL NECESSITY                                                                                                                      </t>
  </si>
  <si>
    <t xml:space="preserve">PRIOR AUTHORIZATION. RNE                                                                                                                        </t>
  </si>
  <si>
    <t>NC</t>
  </si>
  <si>
    <t>RNE</t>
  </si>
  <si>
    <t>NA</t>
  </si>
  <si>
    <t xml:space="preserve">PROVIDERS MAY NOTICE A MINOR DIFFERENCE BETWEEN THE PUBLISHED PAYMENT AMOUNT ON THE FEE </t>
  </si>
  <si>
    <t xml:space="preserve">SCHEDULE AND THE ACTUAL PAYMENT AMOUNT.  THE PAYMENT SYSTEM USES SEVEN DECIMAL PLACES IN  </t>
  </si>
  <si>
    <t xml:space="preserve">THE REIMURSEMENT CALCULATION, BUT THE FEE SCHEDULE PUBLISHES ONLY THE FIRST TWO DECIMAL </t>
  </si>
  <si>
    <t>PLACES.</t>
  </si>
  <si>
    <t>NEBRASKA MEDICAID FEE SCHEDULE IMMUNIZATION, OCTOBER 1, 2026</t>
  </si>
  <si>
    <t xml:space="preserve">OK FOR THOSE 19 AND TO 64 YEARS 19 TO 49 YEARS WITH MEDICAL NECESSITY.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</si>
</sst>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10" xfId="0" applyFont="1" applyBorder="1"/>
    <xf numFmtId="0" fontId="18" fillId="0" borderId="10" xfId="0" applyFont="1" applyBorder="1" applyAlignment="1">
      <alignment wrapText="1"/>
    </xf>
    <xf numFmtId="0" fontId="0" fillId="0" borderId="0" xfId="0" applyAlignment="1">
      <alignment wrapText="1"/>
    </xf>
    <xf numFmtId="8" fontId="18" fillId="0" borderId="10" xfId="0" applyNumberFormat="1" applyFont="1" applyBorder="1" applyAlignment="1">
      <alignment horizontal="right"/>
    </xf>
    <xf numFmtId="0" fontId="18" fillId="0" borderId="10" xfId="0" applyFont="1" applyBorder="1" applyAlignment="1">
      <alignment horizontal="right"/>
    </xf>
    <xf numFmtId="0" fontId="0" fillId="0" borderId="0" xfId="0" applyAlignment="1">
      <alignment horizontal="right"/>
    </xf>
    <xf numFmtId="0" fontId="18" fillId="0" borderId="11" xfId="0" applyFont="1" applyBorder="1"/>
    <xf numFmtId="0" fontId="18" fillId="0" borderId="12" xfId="0" applyFont="1" applyBorder="1"/>
    <xf numFmtId="0" fontId="18" fillId="0" borderId="12" xfId="0" applyFont="1" applyBorder="1" applyAlignment="1">
      <alignment wrapText="1"/>
    </xf>
    <xf numFmtId="164" fontId="18" fillId="0" borderId="13" xfId="0" applyNumberFormat="1" applyFont="1" applyBorder="1" applyAlignment="1">
      <alignment horizontal="right"/>
    </xf>
    <xf numFmtId="0" fontId="18" fillId="0" borderId="14" xfId="0" applyFont="1" applyBorder="1"/>
    <xf numFmtId="0" fontId="18" fillId="0" borderId="0" xfId="0" applyFont="1"/>
    <xf numFmtId="0" fontId="18" fillId="0" borderId="0" xfId="0" applyFont="1" applyAlignment="1">
      <alignment wrapText="1"/>
    </xf>
    <xf numFmtId="164" fontId="18" fillId="0" borderId="15" xfId="0" applyNumberFormat="1" applyFont="1" applyBorder="1" applyAlignment="1">
      <alignment horizontal="right"/>
    </xf>
    <xf numFmtId="0" fontId="18" fillId="0" borderId="16" xfId="0" applyFont="1" applyBorder="1"/>
    <xf numFmtId="0" fontId="18" fillId="0" borderId="17" xfId="0" applyFont="1" applyBorder="1"/>
    <xf numFmtId="0" fontId="18" fillId="0" borderId="17" xfId="0" applyFont="1" applyBorder="1" applyAlignment="1">
      <alignment wrapText="1"/>
    </xf>
    <xf numFmtId="164" fontId="18" fillId="0" borderId="18" xfId="0" applyNumberFormat="1" applyFont="1" applyBorder="1" applyAlignment="1">
      <alignment horizontal="right"/>
    </xf>
    <xf numFmtId="164" fontId="18" fillId="0" borderId="10" xfId="0" applyNumberFormat="1" applyFont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7E6A6-AD01-410D-8121-EBAF331F1A99}">
  <dimension ref="A1:F160"/>
  <sheetViews>
    <sheetView tabSelected="1" workbookViewId="0">
      <selection activeCell="I11" sqref="I11"/>
    </sheetView>
  </sheetViews>
  <sheetFormatPr defaultRowHeight="15" x14ac:dyDescent="0.25"/>
  <cols>
    <col min="1" max="1" width="12" customWidth="1"/>
    <col min="4" max="4" width="34.140625" style="3" customWidth="1"/>
    <col min="5" max="5" width="12" customWidth="1"/>
    <col min="6" max="6" width="36.140625" style="6" customWidth="1"/>
  </cols>
  <sheetData>
    <row r="1" spans="1:6" x14ac:dyDescent="0.25">
      <c r="A1" s="7" t="s">
        <v>51</v>
      </c>
      <c r="B1" s="8"/>
      <c r="C1" s="8"/>
      <c r="D1" s="9"/>
      <c r="E1" s="7"/>
      <c r="F1" s="10"/>
    </row>
    <row r="2" spans="1:6" x14ac:dyDescent="0.25">
      <c r="A2" s="11" t="s">
        <v>52</v>
      </c>
      <c r="B2" s="12"/>
      <c r="C2" s="12"/>
      <c r="D2" s="13"/>
      <c r="E2" s="11"/>
      <c r="F2" s="14"/>
    </row>
    <row r="3" spans="1:6" x14ac:dyDescent="0.25">
      <c r="A3" s="11" t="s">
        <v>53</v>
      </c>
      <c r="B3" s="12"/>
      <c r="C3" s="12"/>
      <c r="D3" s="13"/>
      <c r="E3" s="12"/>
      <c r="F3" s="14"/>
    </row>
    <row r="4" spans="1:6" x14ac:dyDescent="0.25">
      <c r="A4" s="15" t="s">
        <v>54</v>
      </c>
      <c r="B4" s="16"/>
      <c r="C4" s="16"/>
      <c r="D4" s="17"/>
      <c r="E4" s="16"/>
      <c r="F4" s="18"/>
    </row>
    <row r="5" spans="1:6" x14ac:dyDescent="0.25">
      <c r="A5" s="1"/>
      <c r="B5" s="1" t="s">
        <v>55</v>
      </c>
      <c r="C5" s="1"/>
      <c r="D5" s="2"/>
      <c r="E5" s="1"/>
      <c r="F5" s="19"/>
    </row>
    <row r="6" spans="1:6" x14ac:dyDescent="0.25">
      <c r="A6" s="1"/>
      <c r="B6" s="1"/>
      <c r="C6" s="1"/>
      <c r="D6" s="2"/>
      <c r="E6" s="1"/>
      <c r="F6" s="19"/>
    </row>
    <row r="7" spans="1:6" x14ac:dyDescent="0.25">
      <c r="A7" s="1" t="s">
        <v>0</v>
      </c>
      <c r="B7" s="1" t="s">
        <v>0</v>
      </c>
      <c r="C7" s="1" t="s">
        <v>0</v>
      </c>
      <c r="D7" s="2" t="s">
        <v>0</v>
      </c>
      <c r="E7" s="1" t="s">
        <v>0</v>
      </c>
      <c r="F7" s="5" t="s">
        <v>1</v>
      </c>
    </row>
    <row r="8" spans="1:6" x14ac:dyDescent="0.25">
      <c r="A8" s="1" t="s">
        <v>2</v>
      </c>
      <c r="B8" s="1" t="s">
        <v>3</v>
      </c>
      <c r="C8" s="1" t="s">
        <v>4</v>
      </c>
      <c r="D8" s="2" t="s">
        <v>5</v>
      </c>
      <c r="E8" s="1" t="s">
        <v>6</v>
      </c>
      <c r="F8" s="5" t="s">
        <v>7</v>
      </c>
    </row>
    <row r="9" spans="1:6" x14ac:dyDescent="0.25">
      <c r="A9" s="1" t="str">
        <f>"00090375"</f>
        <v>00090375</v>
      </c>
      <c r="B9" s="1" t="str">
        <f>"  "</f>
        <v xml:space="preserve">  </v>
      </c>
      <c r="C9" s="1" t="s">
        <v>0</v>
      </c>
      <c r="D9" s="2" t="s">
        <v>8</v>
      </c>
      <c r="E9" s="1" t="s">
        <v>0</v>
      </c>
      <c r="F9" s="4">
        <v>276.04000000000002</v>
      </c>
    </row>
    <row r="10" spans="1:6" x14ac:dyDescent="0.25">
      <c r="A10" s="1" t="str">
        <f>"00090376"</f>
        <v>00090376</v>
      </c>
      <c r="B10" s="1" t="str">
        <f>"  "</f>
        <v xml:space="preserve">  </v>
      </c>
      <c r="C10" s="1" t="s">
        <v>0</v>
      </c>
      <c r="D10" s="2" t="s">
        <v>9</v>
      </c>
      <c r="E10" s="1" t="s">
        <v>0</v>
      </c>
      <c r="F10" s="5" t="s">
        <v>48</v>
      </c>
    </row>
    <row r="11" spans="1:6" x14ac:dyDescent="0.25">
      <c r="A11" s="1" t="str">
        <f>"00090377"</f>
        <v>00090377</v>
      </c>
      <c r="B11" s="1" t="str">
        <f>"  "</f>
        <v xml:space="preserve">  </v>
      </c>
      <c r="C11" s="1" t="s">
        <v>0</v>
      </c>
      <c r="D11" s="2" t="s">
        <v>8</v>
      </c>
      <c r="E11" s="1" t="s">
        <v>0</v>
      </c>
      <c r="F11" s="4">
        <v>250.54</v>
      </c>
    </row>
    <row r="12" spans="1:6" x14ac:dyDescent="0.25">
      <c r="A12" s="1" t="str">
        <f>"00090380"</f>
        <v>00090380</v>
      </c>
      <c r="B12" s="1" t="str">
        <f>"SL"</f>
        <v>SL</v>
      </c>
      <c r="C12" s="1" t="s">
        <v>0</v>
      </c>
      <c r="D12" s="2" t="s">
        <v>10</v>
      </c>
      <c r="E12" s="1" t="s">
        <v>0</v>
      </c>
      <c r="F12" s="4">
        <v>10.92</v>
      </c>
    </row>
    <row r="13" spans="1:6" x14ac:dyDescent="0.25">
      <c r="A13" s="1" t="str">
        <f>"00090381"</f>
        <v>00090381</v>
      </c>
      <c r="B13" s="1" t="str">
        <f>"SL"</f>
        <v>SL</v>
      </c>
      <c r="C13" s="1" t="s">
        <v>0</v>
      </c>
      <c r="D13" s="2" t="s">
        <v>10</v>
      </c>
      <c r="E13" s="1" t="s">
        <v>0</v>
      </c>
      <c r="F13" s="4">
        <v>10.92</v>
      </c>
    </row>
    <row r="14" spans="1:6" x14ac:dyDescent="0.25">
      <c r="A14" s="1" t="str">
        <f>"00090382"</f>
        <v>00090382</v>
      </c>
      <c r="B14" s="1" t="str">
        <f>"SL"</f>
        <v>SL</v>
      </c>
      <c r="C14" s="1" t="s">
        <v>0</v>
      </c>
      <c r="D14" s="2" t="s">
        <v>10</v>
      </c>
      <c r="E14" s="1" t="s">
        <v>0</v>
      </c>
      <c r="F14" s="4">
        <v>10.92</v>
      </c>
    </row>
    <row r="15" spans="1:6" x14ac:dyDescent="0.25">
      <c r="A15" s="1" t="str">
        <f>"00090471"</f>
        <v>00090471</v>
      </c>
      <c r="B15" s="1" t="str">
        <f t="shared" ref="B15:B26" si="0">"  "</f>
        <v xml:space="preserve">  </v>
      </c>
      <c r="C15" s="1" t="s">
        <v>0</v>
      </c>
      <c r="D15" s="2" t="s">
        <v>8</v>
      </c>
      <c r="E15" s="1" t="s">
        <v>0</v>
      </c>
      <c r="F15" s="4">
        <v>20</v>
      </c>
    </row>
    <row r="16" spans="1:6" x14ac:dyDescent="0.25">
      <c r="A16" s="1" t="str">
        <f>"00090472"</f>
        <v>00090472</v>
      </c>
      <c r="B16" s="1" t="str">
        <f t="shared" si="0"/>
        <v xml:space="preserve">  </v>
      </c>
      <c r="C16" s="1" t="s">
        <v>0</v>
      </c>
      <c r="D16" s="2" t="s">
        <v>8</v>
      </c>
      <c r="E16" s="1" t="s">
        <v>0</v>
      </c>
      <c r="F16" s="4">
        <v>15</v>
      </c>
    </row>
    <row r="17" spans="1:6" x14ac:dyDescent="0.25">
      <c r="A17" s="1" t="str">
        <f>"00090473"</f>
        <v>00090473</v>
      </c>
      <c r="B17" s="1" t="str">
        <f t="shared" si="0"/>
        <v xml:space="preserve">  </v>
      </c>
      <c r="C17" s="1" t="s">
        <v>0</v>
      </c>
      <c r="D17" s="2" t="s">
        <v>8</v>
      </c>
      <c r="E17" s="1" t="s">
        <v>0</v>
      </c>
      <c r="F17" s="4">
        <v>13</v>
      </c>
    </row>
    <row r="18" spans="1:6" x14ac:dyDescent="0.25">
      <c r="A18" s="1" t="str">
        <f>"00090474"</f>
        <v>00090474</v>
      </c>
      <c r="B18" s="1" t="str">
        <f t="shared" si="0"/>
        <v xml:space="preserve">  </v>
      </c>
      <c r="C18" s="1" t="s">
        <v>0</v>
      </c>
      <c r="D18" s="2" t="s">
        <v>8</v>
      </c>
      <c r="E18" s="1" t="s">
        <v>0</v>
      </c>
      <c r="F18" s="4">
        <v>11</v>
      </c>
    </row>
    <row r="19" spans="1:6" x14ac:dyDescent="0.25">
      <c r="A19" s="1" t="str">
        <f>"00090480"</f>
        <v>00090480</v>
      </c>
      <c r="B19" s="1" t="str">
        <f t="shared" si="0"/>
        <v xml:space="preserve">  </v>
      </c>
      <c r="C19" s="1" t="s">
        <v>0</v>
      </c>
      <c r="D19" s="2" t="s">
        <v>8</v>
      </c>
      <c r="E19" s="1" t="s">
        <v>0</v>
      </c>
      <c r="F19" s="4">
        <v>20</v>
      </c>
    </row>
    <row r="20" spans="1:6" ht="29.25" x14ac:dyDescent="0.25">
      <c r="A20" s="1" t="str">
        <f>"00090481"</f>
        <v>00090481</v>
      </c>
      <c r="B20" s="1" t="str">
        <f t="shared" si="0"/>
        <v xml:space="preserve">  </v>
      </c>
      <c r="C20" s="1" t="s">
        <v>0</v>
      </c>
      <c r="D20" s="2" t="s">
        <v>11</v>
      </c>
      <c r="E20" s="1" t="s">
        <v>0</v>
      </c>
      <c r="F20" s="4">
        <v>15</v>
      </c>
    </row>
    <row r="21" spans="1:6" ht="29.25" x14ac:dyDescent="0.25">
      <c r="A21" s="1" t="str">
        <f>"00090581"</f>
        <v>00090581</v>
      </c>
      <c r="B21" s="1" t="str">
        <f t="shared" si="0"/>
        <v xml:space="preserve">  </v>
      </c>
      <c r="C21" s="1" t="s">
        <v>0</v>
      </c>
      <c r="D21" s="2" t="s">
        <v>12</v>
      </c>
      <c r="E21" s="1" t="s">
        <v>0</v>
      </c>
      <c r="F21" s="4">
        <v>105.73</v>
      </c>
    </row>
    <row r="22" spans="1:6" x14ac:dyDescent="0.25">
      <c r="A22" s="1" t="str">
        <f>"00090584"</f>
        <v>00090584</v>
      </c>
      <c r="B22" s="1" t="str">
        <f t="shared" si="0"/>
        <v xml:space="preserve">  </v>
      </c>
      <c r="C22" s="1" t="s">
        <v>0</v>
      </c>
      <c r="D22" s="2" t="s">
        <v>9</v>
      </c>
      <c r="E22" s="1" t="s">
        <v>0</v>
      </c>
      <c r="F22" s="5" t="s">
        <v>48</v>
      </c>
    </row>
    <row r="23" spans="1:6" x14ac:dyDescent="0.25">
      <c r="A23" s="1" t="str">
        <f>"00090586"</f>
        <v>00090586</v>
      </c>
      <c r="B23" s="1" t="str">
        <f t="shared" si="0"/>
        <v xml:space="preserve">  </v>
      </c>
      <c r="C23" s="1" t="s">
        <v>0</v>
      </c>
      <c r="D23" s="2" t="s">
        <v>8</v>
      </c>
      <c r="E23" s="1" t="s">
        <v>0</v>
      </c>
      <c r="F23" s="4">
        <v>202.12</v>
      </c>
    </row>
    <row r="24" spans="1:6" x14ac:dyDescent="0.25">
      <c r="A24" s="1" t="str">
        <f>"00090587"</f>
        <v>00090587</v>
      </c>
      <c r="B24" s="1" t="str">
        <f t="shared" si="0"/>
        <v xml:space="preserve">  </v>
      </c>
      <c r="C24" s="1" t="s">
        <v>0</v>
      </c>
      <c r="D24" s="2" t="s">
        <v>9</v>
      </c>
      <c r="E24" s="1" t="s">
        <v>0</v>
      </c>
      <c r="F24" s="5" t="s">
        <v>48</v>
      </c>
    </row>
    <row r="25" spans="1:6" ht="29.25" x14ac:dyDescent="0.25">
      <c r="A25" s="1" t="str">
        <f>"00090589"</f>
        <v>00090589</v>
      </c>
      <c r="B25" s="1" t="str">
        <f t="shared" si="0"/>
        <v xml:space="preserve">  </v>
      </c>
      <c r="C25" s="1" t="s">
        <v>0</v>
      </c>
      <c r="D25" s="2" t="s">
        <v>13</v>
      </c>
      <c r="E25" s="1" t="s">
        <v>0</v>
      </c>
      <c r="F25" s="4">
        <v>293.7</v>
      </c>
    </row>
    <row r="26" spans="1:6" x14ac:dyDescent="0.25">
      <c r="A26" s="1" t="str">
        <f>"00090611"</f>
        <v>00090611</v>
      </c>
      <c r="B26" s="1" t="str">
        <f t="shared" si="0"/>
        <v xml:space="preserve">  </v>
      </c>
      <c r="C26" s="1" t="s">
        <v>0</v>
      </c>
      <c r="D26" s="2" t="s">
        <v>8</v>
      </c>
      <c r="E26" s="1" t="s">
        <v>0</v>
      </c>
      <c r="F26" s="4">
        <v>299.89</v>
      </c>
    </row>
    <row r="27" spans="1:6" x14ac:dyDescent="0.25">
      <c r="A27" s="1" t="str">
        <f>"00090611"</f>
        <v>00090611</v>
      </c>
      <c r="B27" s="1" t="str">
        <f>"SL"</f>
        <v>SL</v>
      </c>
      <c r="C27" s="1" t="s">
        <v>0</v>
      </c>
      <c r="D27" s="2" t="s">
        <v>8</v>
      </c>
      <c r="E27" s="1" t="s">
        <v>0</v>
      </c>
      <c r="F27" s="4">
        <v>10.92</v>
      </c>
    </row>
    <row r="28" spans="1:6" x14ac:dyDescent="0.25">
      <c r="A28" s="1" t="str">
        <f>"00090612"</f>
        <v>00090612</v>
      </c>
      <c r="B28" s="1" t="str">
        <f>"  "</f>
        <v xml:space="preserve">  </v>
      </c>
      <c r="C28" s="1" t="s">
        <v>0</v>
      </c>
      <c r="D28" s="2" t="s">
        <v>14</v>
      </c>
      <c r="E28" s="1" t="s">
        <v>0</v>
      </c>
      <c r="F28" s="5" t="s">
        <v>49</v>
      </c>
    </row>
    <row r="29" spans="1:6" x14ac:dyDescent="0.25">
      <c r="A29" s="1" t="str">
        <f>"00090613"</f>
        <v>00090613</v>
      </c>
      <c r="B29" s="1" t="str">
        <f>"  "</f>
        <v xml:space="preserve">  </v>
      </c>
      <c r="C29" s="1" t="s">
        <v>0</v>
      </c>
      <c r="D29" s="2" t="s">
        <v>14</v>
      </c>
      <c r="E29" s="1" t="s">
        <v>0</v>
      </c>
      <c r="F29" s="5" t="s">
        <v>49</v>
      </c>
    </row>
    <row r="30" spans="1:6" x14ac:dyDescent="0.25">
      <c r="A30" s="1" t="str">
        <f>"00090616"</f>
        <v>00090616</v>
      </c>
      <c r="B30" s="1" t="str">
        <f>"  "</f>
        <v xml:space="preserve">  </v>
      </c>
      <c r="C30" s="1" t="s">
        <v>0</v>
      </c>
      <c r="D30" s="2" t="s">
        <v>15</v>
      </c>
      <c r="E30" s="1" t="s">
        <v>0</v>
      </c>
      <c r="F30" s="4">
        <v>171.21</v>
      </c>
    </row>
    <row r="31" spans="1:6" ht="29.25" x14ac:dyDescent="0.25">
      <c r="A31" s="1" t="str">
        <f>"00090619"</f>
        <v>00090619</v>
      </c>
      <c r="B31" s="1" t="str">
        <f>"  "</f>
        <v xml:space="preserve">  </v>
      </c>
      <c r="C31" s="1" t="s">
        <v>0</v>
      </c>
      <c r="D31" s="2" t="s">
        <v>16</v>
      </c>
      <c r="E31" s="1" t="s">
        <v>0</v>
      </c>
      <c r="F31" s="4">
        <v>189.15</v>
      </c>
    </row>
    <row r="32" spans="1:6" x14ac:dyDescent="0.25">
      <c r="A32" s="1" t="str">
        <f>"00090619"</f>
        <v>00090619</v>
      </c>
      <c r="B32" s="1" t="str">
        <f>"SL"</f>
        <v>SL</v>
      </c>
      <c r="C32" s="1" t="s">
        <v>0</v>
      </c>
      <c r="D32" s="2" t="s">
        <v>10</v>
      </c>
      <c r="E32" s="1" t="s">
        <v>0</v>
      </c>
      <c r="F32" s="4">
        <v>10.92</v>
      </c>
    </row>
    <row r="33" spans="1:6" ht="86.25" x14ac:dyDescent="0.25">
      <c r="A33" s="1" t="str">
        <f>"00090620"</f>
        <v>00090620</v>
      </c>
      <c r="B33" s="1" t="str">
        <f>"  "</f>
        <v xml:space="preserve">  </v>
      </c>
      <c r="C33" s="1" t="s">
        <v>0</v>
      </c>
      <c r="D33" s="2" t="s">
        <v>17</v>
      </c>
      <c r="E33" s="1" t="s">
        <v>0</v>
      </c>
      <c r="F33" s="4">
        <v>268.39999999999998</v>
      </c>
    </row>
    <row r="34" spans="1:6" x14ac:dyDescent="0.25">
      <c r="A34" s="1" t="str">
        <f>"00090620"</f>
        <v>00090620</v>
      </c>
      <c r="B34" s="1" t="str">
        <f>"SL"</f>
        <v>SL</v>
      </c>
      <c r="C34" s="1" t="s">
        <v>0</v>
      </c>
      <c r="D34" s="2" t="s">
        <v>10</v>
      </c>
      <c r="E34" s="1" t="s">
        <v>0</v>
      </c>
      <c r="F34" s="4">
        <v>10.92</v>
      </c>
    </row>
    <row r="35" spans="1:6" ht="86.25" x14ac:dyDescent="0.25">
      <c r="A35" s="1" t="str">
        <f>"00090621"</f>
        <v>00090621</v>
      </c>
      <c r="B35" s="1" t="str">
        <f>"  "</f>
        <v xml:space="preserve">  </v>
      </c>
      <c r="C35" s="1" t="s">
        <v>0</v>
      </c>
      <c r="D35" s="2" t="s">
        <v>18</v>
      </c>
      <c r="E35" s="1" t="s">
        <v>0</v>
      </c>
      <c r="F35" s="4">
        <v>241.27</v>
      </c>
    </row>
    <row r="36" spans="1:6" x14ac:dyDescent="0.25">
      <c r="A36" s="1" t="str">
        <f>"00090621"</f>
        <v>00090621</v>
      </c>
      <c r="B36" s="1" t="str">
        <f>"SL"</f>
        <v>SL</v>
      </c>
      <c r="C36" s="1" t="s">
        <v>0</v>
      </c>
      <c r="D36" s="2" t="s">
        <v>10</v>
      </c>
      <c r="E36" s="1" t="s">
        <v>0</v>
      </c>
      <c r="F36" s="4">
        <v>10.92</v>
      </c>
    </row>
    <row r="37" spans="1:6" x14ac:dyDescent="0.25">
      <c r="A37" s="1" t="str">
        <f>"00090622"</f>
        <v>00090622</v>
      </c>
      <c r="B37" s="1" t="str">
        <f>"  "</f>
        <v xml:space="preserve">  </v>
      </c>
      <c r="C37" s="1" t="s">
        <v>0</v>
      </c>
      <c r="D37" s="2" t="s">
        <v>19</v>
      </c>
      <c r="E37" s="1" t="s">
        <v>0</v>
      </c>
      <c r="F37" s="5" t="s">
        <v>50</v>
      </c>
    </row>
    <row r="38" spans="1:6" x14ac:dyDescent="0.25">
      <c r="A38" s="1" t="str">
        <f>"00090623"</f>
        <v>00090623</v>
      </c>
      <c r="B38" s="1" t="str">
        <f>"  "</f>
        <v xml:space="preserve">  </v>
      </c>
      <c r="C38" s="1" t="s">
        <v>0</v>
      </c>
      <c r="D38" s="2" t="s">
        <v>8</v>
      </c>
      <c r="E38" s="1" t="s">
        <v>0</v>
      </c>
      <c r="F38" s="4">
        <v>268.99</v>
      </c>
    </row>
    <row r="39" spans="1:6" x14ac:dyDescent="0.25">
      <c r="A39" s="1" t="str">
        <f>"00090623"</f>
        <v>00090623</v>
      </c>
      <c r="B39" s="1" t="str">
        <f>"SL"</f>
        <v>SL</v>
      </c>
      <c r="C39" s="1" t="s">
        <v>0</v>
      </c>
      <c r="D39" s="2" t="s">
        <v>10</v>
      </c>
      <c r="E39" s="1" t="s">
        <v>0</v>
      </c>
      <c r="F39" s="4">
        <v>10.92</v>
      </c>
    </row>
    <row r="40" spans="1:6" x14ac:dyDescent="0.25">
      <c r="A40" s="1" t="str">
        <f>"00090624"</f>
        <v>00090624</v>
      </c>
      <c r="B40" s="1" t="str">
        <f>"  "</f>
        <v xml:space="preserve">  </v>
      </c>
      <c r="C40" s="1" t="s">
        <v>0</v>
      </c>
      <c r="D40" s="2" t="s">
        <v>8</v>
      </c>
      <c r="E40" s="1" t="s">
        <v>0</v>
      </c>
      <c r="F40" s="4">
        <v>283.82</v>
      </c>
    </row>
    <row r="41" spans="1:6" x14ac:dyDescent="0.25">
      <c r="A41" s="1" t="str">
        <f>"00090624"</f>
        <v>00090624</v>
      </c>
      <c r="B41" s="1" t="str">
        <f>"SL"</f>
        <v>SL</v>
      </c>
      <c r="C41" s="1" t="s">
        <v>0</v>
      </c>
      <c r="D41" s="2" t="s">
        <v>8</v>
      </c>
      <c r="E41" s="1" t="s">
        <v>0</v>
      </c>
      <c r="F41" s="4">
        <v>10.92</v>
      </c>
    </row>
    <row r="42" spans="1:6" x14ac:dyDescent="0.25">
      <c r="A42" s="1" t="str">
        <f>"00090625"</f>
        <v>00090625</v>
      </c>
      <c r="B42" s="1" t="str">
        <f>"  "</f>
        <v xml:space="preserve">  </v>
      </c>
      <c r="C42" s="1" t="s">
        <v>0</v>
      </c>
      <c r="D42" s="2" t="s">
        <v>8</v>
      </c>
      <c r="E42" s="1" t="s">
        <v>0</v>
      </c>
      <c r="F42" s="4">
        <v>323.77</v>
      </c>
    </row>
    <row r="43" spans="1:6" x14ac:dyDescent="0.25">
      <c r="A43" s="1" t="str">
        <f>"00090626"</f>
        <v>00090626</v>
      </c>
      <c r="B43" s="1" t="str">
        <f>"  "</f>
        <v xml:space="preserve">  </v>
      </c>
      <c r="C43" s="1" t="s">
        <v>20</v>
      </c>
      <c r="D43" s="2" t="s">
        <v>21</v>
      </c>
      <c r="E43" s="1" t="s">
        <v>0</v>
      </c>
      <c r="F43" s="4">
        <v>340.8</v>
      </c>
    </row>
    <row r="44" spans="1:6" x14ac:dyDescent="0.25">
      <c r="A44" s="1" t="str">
        <f>"00090632"</f>
        <v>00090632</v>
      </c>
      <c r="B44" s="1" t="str">
        <f>"  "</f>
        <v xml:space="preserve">  </v>
      </c>
      <c r="C44" s="1" t="s">
        <v>0</v>
      </c>
      <c r="D44" s="2" t="s">
        <v>22</v>
      </c>
      <c r="E44" s="1" t="s">
        <v>0</v>
      </c>
      <c r="F44" s="4">
        <v>74.92</v>
      </c>
    </row>
    <row r="45" spans="1:6" x14ac:dyDescent="0.25">
      <c r="A45" s="1" t="str">
        <f>"00090633"</f>
        <v>00090633</v>
      </c>
      <c r="B45" s="1" t="str">
        <f>"SL"</f>
        <v>SL</v>
      </c>
      <c r="C45" s="1" t="s">
        <v>0</v>
      </c>
      <c r="D45" s="2" t="s">
        <v>10</v>
      </c>
      <c r="E45" s="1" t="s">
        <v>0</v>
      </c>
      <c r="F45" s="4">
        <v>10.92</v>
      </c>
    </row>
    <row r="46" spans="1:6" x14ac:dyDescent="0.25">
      <c r="A46" s="1" t="str">
        <f>"00090634"</f>
        <v>00090634</v>
      </c>
      <c r="B46" s="1" t="str">
        <f>"SL"</f>
        <v>SL</v>
      </c>
      <c r="C46" s="1" t="s">
        <v>0</v>
      </c>
      <c r="D46" s="2" t="s">
        <v>9</v>
      </c>
      <c r="E46" s="1" t="s">
        <v>0</v>
      </c>
      <c r="F46" s="5" t="s">
        <v>48</v>
      </c>
    </row>
    <row r="47" spans="1:6" x14ac:dyDescent="0.25">
      <c r="A47" s="1" t="str">
        <f>"00090635"</f>
        <v>00090635</v>
      </c>
      <c r="B47" s="1" t="str">
        <f t="shared" ref="B47:B52" si="1">"  "</f>
        <v xml:space="preserve">  </v>
      </c>
      <c r="C47" s="1" t="s">
        <v>0</v>
      </c>
      <c r="D47" s="2" t="s">
        <v>23</v>
      </c>
      <c r="E47" s="1" t="s">
        <v>0</v>
      </c>
      <c r="F47" s="5" t="s">
        <v>50</v>
      </c>
    </row>
    <row r="48" spans="1:6" ht="43.5" x14ac:dyDescent="0.25">
      <c r="A48" s="1" t="str">
        <f>"00090636"</f>
        <v>00090636</v>
      </c>
      <c r="B48" s="1" t="str">
        <f t="shared" si="1"/>
        <v xml:space="preserve">  </v>
      </c>
      <c r="C48" s="1" t="s">
        <v>0</v>
      </c>
      <c r="D48" s="2" t="s">
        <v>24</v>
      </c>
      <c r="E48" s="1" t="s">
        <v>0</v>
      </c>
      <c r="F48" s="4">
        <v>151.22999999999999</v>
      </c>
    </row>
    <row r="49" spans="1:6" x14ac:dyDescent="0.25">
      <c r="A49" s="1" t="str">
        <f>"00090637"</f>
        <v>00090637</v>
      </c>
      <c r="B49" s="1" t="str">
        <f t="shared" si="1"/>
        <v xml:space="preserve">  </v>
      </c>
      <c r="C49" s="1" t="s">
        <v>0</v>
      </c>
      <c r="D49" s="2" t="s">
        <v>23</v>
      </c>
      <c r="E49" s="1" t="s">
        <v>0</v>
      </c>
      <c r="F49" s="5" t="s">
        <v>50</v>
      </c>
    </row>
    <row r="50" spans="1:6" x14ac:dyDescent="0.25">
      <c r="A50" s="1" t="str">
        <f>"00090638"</f>
        <v>00090638</v>
      </c>
      <c r="B50" s="1" t="str">
        <f t="shared" si="1"/>
        <v xml:space="preserve">  </v>
      </c>
      <c r="C50" s="1" t="s">
        <v>0</v>
      </c>
      <c r="D50" s="2" t="s">
        <v>23</v>
      </c>
      <c r="E50" s="1" t="s">
        <v>0</v>
      </c>
      <c r="F50" s="5" t="s">
        <v>50</v>
      </c>
    </row>
    <row r="51" spans="1:6" x14ac:dyDescent="0.25">
      <c r="A51" s="1" t="str">
        <f>"00090639"</f>
        <v>00090639</v>
      </c>
      <c r="B51" s="1" t="str">
        <f t="shared" si="1"/>
        <v xml:space="preserve">  </v>
      </c>
      <c r="C51" s="1" t="s">
        <v>0</v>
      </c>
      <c r="D51" s="2" t="s">
        <v>14</v>
      </c>
      <c r="E51" s="1" t="s">
        <v>0</v>
      </c>
      <c r="F51" s="5" t="s">
        <v>49</v>
      </c>
    </row>
    <row r="52" spans="1:6" x14ac:dyDescent="0.25">
      <c r="A52" s="1" t="str">
        <f>"00090644"</f>
        <v>00090644</v>
      </c>
      <c r="B52" s="1" t="str">
        <f t="shared" si="1"/>
        <v xml:space="preserve">  </v>
      </c>
      <c r="C52" s="1" t="s">
        <v>0</v>
      </c>
      <c r="D52" s="2" t="s">
        <v>9</v>
      </c>
      <c r="E52" s="1" t="s">
        <v>0</v>
      </c>
      <c r="F52" s="5" t="s">
        <v>48</v>
      </c>
    </row>
    <row r="53" spans="1:6" x14ac:dyDescent="0.25">
      <c r="A53" s="1" t="str">
        <f>"00090647"</f>
        <v>00090647</v>
      </c>
      <c r="B53" s="1" t="str">
        <f>"SL"</f>
        <v>SL</v>
      </c>
      <c r="C53" s="1" t="s">
        <v>0</v>
      </c>
      <c r="D53" s="2" t="s">
        <v>10</v>
      </c>
      <c r="E53" s="1" t="s">
        <v>0</v>
      </c>
      <c r="F53" s="4">
        <v>10.92</v>
      </c>
    </row>
    <row r="54" spans="1:6" x14ac:dyDescent="0.25">
      <c r="A54" s="1" t="str">
        <f>"00090648"</f>
        <v>00090648</v>
      </c>
      <c r="B54" s="1" t="str">
        <f>"  "</f>
        <v xml:space="preserve">  </v>
      </c>
      <c r="C54" s="1" t="s">
        <v>0</v>
      </c>
      <c r="D54" s="2" t="s">
        <v>8</v>
      </c>
      <c r="E54" s="1" t="s">
        <v>0</v>
      </c>
      <c r="F54" s="4">
        <v>14.46</v>
      </c>
    </row>
    <row r="55" spans="1:6" x14ac:dyDescent="0.25">
      <c r="A55" s="1" t="str">
        <f>"00090648"</f>
        <v>00090648</v>
      </c>
      <c r="B55" s="1" t="str">
        <f>"SL"</f>
        <v>SL</v>
      </c>
      <c r="C55" s="1" t="s">
        <v>0</v>
      </c>
      <c r="D55" s="2" t="s">
        <v>10</v>
      </c>
      <c r="E55" s="1" t="s">
        <v>0</v>
      </c>
      <c r="F55" s="4">
        <v>10.92</v>
      </c>
    </row>
    <row r="56" spans="1:6" x14ac:dyDescent="0.25">
      <c r="A56" s="1" t="str">
        <f>"00090649"</f>
        <v>00090649</v>
      </c>
      <c r="B56" s="1" t="str">
        <f>"SL"</f>
        <v>SL</v>
      </c>
      <c r="C56" s="1" t="s">
        <v>0</v>
      </c>
      <c r="D56" s="2" t="s">
        <v>10</v>
      </c>
      <c r="E56" s="1" t="s">
        <v>0</v>
      </c>
      <c r="F56" s="4">
        <v>10.92</v>
      </c>
    </row>
    <row r="57" spans="1:6" x14ac:dyDescent="0.25">
      <c r="A57" s="1" t="str">
        <f>"00090650"</f>
        <v>00090650</v>
      </c>
      <c r="B57" s="1" t="str">
        <f>"  "</f>
        <v xml:space="preserve">  </v>
      </c>
      <c r="C57" s="1" t="s">
        <v>0</v>
      </c>
      <c r="D57" s="2" t="s">
        <v>23</v>
      </c>
      <c r="E57" s="1" t="s">
        <v>0</v>
      </c>
      <c r="F57" s="5" t="s">
        <v>50</v>
      </c>
    </row>
    <row r="58" spans="1:6" x14ac:dyDescent="0.25">
      <c r="A58" s="1" t="str">
        <f>"00090650"</f>
        <v>00090650</v>
      </c>
      <c r="B58" s="1" t="str">
        <f>"SL"</f>
        <v>SL</v>
      </c>
      <c r="C58" s="1" t="s">
        <v>0</v>
      </c>
      <c r="D58" s="2" t="s">
        <v>10</v>
      </c>
      <c r="E58" s="1" t="s">
        <v>0</v>
      </c>
      <c r="F58" s="4">
        <v>10.92</v>
      </c>
    </row>
    <row r="59" spans="1:6" ht="57.75" x14ac:dyDescent="0.25">
      <c r="A59" s="1" t="str">
        <f>"00090651"</f>
        <v>00090651</v>
      </c>
      <c r="B59" s="1" t="str">
        <f>"  "</f>
        <v xml:space="preserve">  </v>
      </c>
      <c r="C59" s="1" t="s">
        <v>0</v>
      </c>
      <c r="D59" s="2" t="s">
        <v>25</v>
      </c>
      <c r="E59" s="1" t="s">
        <v>0</v>
      </c>
      <c r="F59" s="4">
        <v>376.01</v>
      </c>
    </row>
    <row r="60" spans="1:6" x14ac:dyDescent="0.25">
      <c r="A60" s="1" t="str">
        <f>"00090651"</f>
        <v>00090651</v>
      </c>
      <c r="B60" s="1" t="str">
        <f>"SL"</f>
        <v>SL</v>
      </c>
      <c r="C60" s="1" t="s">
        <v>0</v>
      </c>
      <c r="D60" s="2" t="s">
        <v>10</v>
      </c>
      <c r="E60" s="1" t="s">
        <v>0</v>
      </c>
      <c r="F60" s="4">
        <v>10.92</v>
      </c>
    </row>
    <row r="61" spans="1:6" x14ac:dyDescent="0.25">
      <c r="A61" s="1" t="str">
        <f>"00090653"</f>
        <v>00090653</v>
      </c>
      <c r="B61" s="1" t="str">
        <f>"  "</f>
        <v xml:space="preserve">  </v>
      </c>
      <c r="C61" s="1" t="s">
        <v>0</v>
      </c>
      <c r="D61" s="2" t="s">
        <v>8</v>
      </c>
      <c r="E61" s="1" t="s">
        <v>0</v>
      </c>
      <c r="F61" s="4">
        <v>122.52</v>
      </c>
    </row>
    <row r="62" spans="1:6" x14ac:dyDescent="0.25">
      <c r="A62" s="1" t="str">
        <f>"00090655"</f>
        <v>00090655</v>
      </c>
      <c r="B62" s="1" t="str">
        <f>"  "</f>
        <v xml:space="preserve">  </v>
      </c>
      <c r="C62" s="1" t="s">
        <v>0</v>
      </c>
      <c r="D62" s="2" t="s">
        <v>23</v>
      </c>
      <c r="E62" s="1" t="s">
        <v>0</v>
      </c>
      <c r="F62" s="5" t="s">
        <v>50</v>
      </c>
    </row>
    <row r="63" spans="1:6" x14ac:dyDescent="0.25">
      <c r="A63" s="1" t="str">
        <f>"00090655"</f>
        <v>00090655</v>
      </c>
      <c r="B63" s="1" t="str">
        <f>"SL"</f>
        <v>SL</v>
      </c>
      <c r="C63" s="1" t="s">
        <v>0</v>
      </c>
      <c r="D63" s="2" t="s">
        <v>26</v>
      </c>
      <c r="E63" s="1" t="s">
        <v>0</v>
      </c>
      <c r="F63" s="4" t="s">
        <v>50</v>
      </c>
    </row>
    <row r="64" spans="1:6" x14ac:dyDescent="0.25">
      <c r="A64" s="1" t="str">
        <f>"00090656"</f>
        <v>00090656</v>
      </c>
      <c r="B64" s="1" t="str">
        <f>"  "</f>
        <v xml:space="preserve">  </v>
      </c>
      <c r="C64" s="1" t="s">
        <v>0</v>
      </c>
      <c r="D64" s="2" t="s">
        <v>8</v>
      </c>
      <c r="E64" s="1" t="s">
        <v>0</v>
      </c>
      <c r="F64" s="4">
        <v>23.88</v>
      </c>
    </row>
    <row r="65" spans="1:6" x14ac:dyDescent="0.25">
      <c r="A65" s="1" t="str">
        <f>"00090656"</f>
        <v>00090656</v>
      </c>
      <c r="B65" s="1" t="str">
        <f>"SL"</f>
        <v>SL</v>
      </c>
      <c r="C65" s="1" t="s">
        <v>0</v>
      </c>
      <c r="D65" s="2" t="s">
        <v>10</v>
      </c>
      <c r="E65" s="1" t="s">
        <v>0</v>
      </c>
      <c r="F65" s="4">
        <v>10.92</v>
      </c>
    </row>
    <row r="66" spans="1:6" x14ac:dyDescent="0.25">
      <c r="A66" s="1" t="str">
        <f>"00090657"</f>
        <v>00090657</v>
      </c>
      <c r="B66" s="1" t="str">
        <f>"SL"</f>
        <v>SL</v>
      </c>
      <c r="C66" s="1" t="s">
        <v>0</v>
      </c>
      <c r="D66" s="2" t="s">
        <v>10</v>
      </c>
      <c r="E66" s="1" t="s">
        <v>0</v>
      </c>
      <c r="F66" s="4">
        <v>10.92</v>
      </c>
    </row>
    <row r="67" spans="1:6" x14ac:dyDescent="0.25">
      <c r="A67" s="1" t="str">
        <f>"00090658"</f>
        <v>00090658</v>
      </c>
      <c r="B67" s="1" t="str">
        <f>"  "</f>
        <v xml:space="preserve">  </v>
      </c>
      <c r="C67" s="1" t="s">
        <v>0</v>
      </c>
      <c r="D67" s="2" t="s">
        <v>8</v>
      </c>
      <c r="E67" s="1" t="s">
        <v>0</v>
      </c>
      <c r="F67" s="4">
        <v>22.28</v>
      </c>
    </row>
    <row r="68" spans="1:6" x14ac:dyDescent="0.25">
      <c r="A68" s="1" t="str">
        <f>"00090658"</f>
        <v>00090658</v>
      </c>
      <c r="B68" s="1" t="str">
        <f>"SL"</f>
        <v>SL</v>
      </c>
      <c r="C68" s="1" t="s">
        <v>0</v>
      </c>
      <c r="D68" s="2" t="s">
        <v>10</v>
      </c>
      <c r="E68" s="1" t="s">
        <v>0</v>
      </c>
      <c r="F68" s="4">
        <v>10.92</v>
      </c>
    </row>
    <row r="69" spans="1:6" x14ac:dyDescent="0.25">
      <c r="A69" s="1" t="str">
        <f>"00090660"</f>
        <v>00090660</v>
      </c>
      <c r="B69" s="1" t="str">
        <f>"  "</f>
        <v xml:space="preserve">  </v>
      </c>
      <c r="C69" s="1" t="s">
        <v>0</v>
      </c>
      <c r="D69" s="2" t="s">
        <v>8</v>
      </c>
      <c r="E69" s="1" t="s">
        <v>0</v>
      </c>
      <c r="F69" s="4">
        <v>30.58</v>
      </c>
    </row>
    <row r="70" spans="1:6" x14ac:dyDescent="0.25">
      <c r="A70" s="1" t="str">
        <f>"00090660"</f>
        <v>00090660</v>
      </c>
      <c r="B70" s="1" t="str">
        <f>"SL"</f>
        <v>SL</v>
      </c>
      <c r="C70" s="1" t="s">
        <v>0</v>
      </c>
      <c r="D70" s="2" t="s">
        <v>10</v>
      </c>
      <c r="E70" s="1" t="s">
        <v>0</v>
      </c>
      <c r="F70" s="4">
        <v>10.92</v>
      </c>
    </row>
    <row r="71" spans="1:6" x14ac:dyDescent="0.25">
      <c r="A71" s="1" t="str">
        <f>"00090661"</f>
        <v>00090661</v>
      </c>
      <c r="B71" s="1" t="str">
        <f>"  "</f>
        <v xml:space="preserve">  </v>
      </c>
      <c r="C71" s="1" t="s">
        <v>0</v>
      </c>
      <c r="D71" s="2" t="s">
        <v>8</v>
      </c>
      <c r="E71" s="1" t="s">
        <v>0</v>
      </c>
      <c r="F71" s="4">
        <v>66.56</v>
      </c>
    </row>
    <row r="72" spans="1:6" x14ac:dyDescent="0.25">
      <c r="A72" s="1" t="str">
        <f>"00090661"</f>
        <v>00090661</v>
      </c>
      <c r="B72" s="1" t="str">
        <f>"SL"</f>
        <v>SL</v>
      </c>
      <c r="C72" s="1" t="s">
        <v>0</v>
      </c>
      <c r="D72" s="2" t="s">
        <v>10</v>
      </c>
      <c r="E72" s="1" t="s">
        <v>0</v>
      </c>
      <c r="F72" s="4">
        <v>10.92</v>
      </c>
    </row>
    <row r="73" spans="1:6" x14ac:dyDescent="0.25">
      <c r="A73" s="1" t="str">
        <f>"00090662"</f>
        <v>00090662</v>
      </c>
      <c r="B73" s="1" t="str">
        <f t="shared" ref="B73:B78" si="2">"  "</f>
        <v xml:space="preserve">  </v>
      </c>
      <c r="C73" s="1" t="s">
        <v>0</v>
      </c>
      <c r="D73" s="2" t="s">
        <v>27</v>
      </c>
      <c r="E73" s="1" t="s">
        <v>0</v>
      </c>
      <c r="F73" s="4">
        <v>122.52</v>
      </c>
    </row>
    <row r="74" spans="1:6" x14ac:dyDescent="0.25">
      <c r="A74" s="1" t="str">
        <f>"00090664"</f>
        <v>00090664</v>
      </c>
      <c r="B74" s="1" t="str">
        <f t="shared" si="2"/>
        <v xml:space="preserve">  </v>
      </c>
      <c r="C74" s="1" t="s">
        <v>0</v>
      </c>
      <c r="D74" s="2" t="s">
        <v>9</v>
      </c>
      <c r="E74" s="1" t="s">
        <v>0</v>
      </c>
      <c r="F74" s="5" t="s">
        <v>48</v>
      </c>
    </row>
    <row r="75" spans="1:6" x14ac:dyDescent="0.25">
      <c r="A75" s="1" t="str">
        <f>"00090666"</f>
        <v>00090666</v>
      </c>
      <c r="B75" s="1" t="str">
        <f t="shared" si="2"/>
        <v xml:space="preserve">  </v>
      </c>
      <c r="C75" s="1" t="s">
        <v>0</v>
      </c>
      <c r="D75" s="2" t="s">
        <v>9</v>
      </c>
      <c r="E75" s="1" t="s">
        <v>0</v>
      </c>
      <c r="F75" s="5" t="s">
        <v>48</v>
      </c>
    </row>
    <row r="76" spans="1:6" x14ac:dyDescent="0.25">
      <c r="A76" s="1" t="str">
        <f>"00090667"</f>
        <v>00090667</v>
      </c>
      <c r="B76" s="1" t="str">
        <f t="shared" si="2"/>
        <v xml:space="preserve">  </v>
      </c>
      <c r="C76" s="1" t="s">
        <v>0</v>
      </c>
      <c r="D76" s="2" t="s">
        <v>9</v>
      </c>
      <c r="E76" s="1" t="s">
        <v>0</v>
      </c>
      <c r="F76" s="5" t="s">
        <v>48</v>
      </c>
    </row>
    <row r="77" spans="1:6" x14ac:dyDescent="0.25">
      <c r="A77" s="1" t="str">
        <f>"00090668"</f>
        <v>00090668</v>
      </c>
      <c r="B77" s="1" t="str">
        <f t="shared" si="2"/>
        <v xml:space="preserve">  </v>
      </c>
      <c r="C77" s="1" t="s">
        <v>0</v>
      </c>
      <c r="D77" s="2" t="s">
        <v>9</v>
      </c>
      <c r="E77" s="1" t="s">
        <v>0</v>
      </c>
      <c r="F77" s="5" t="s">
        <v>48</v>
      </c>
    </row>
    <row r="78" spans="1:6" ht="43.5" x14ac:dyDescent="0.25">
      <c r="A78" s="1" t="str">
        <f>"00090670"</f>
        <v>00090670</v>
      </c>
      <c r="B78" s="1" t="str">
        <f t="shared" si="2"/>
        <v xml:space="preserve">  </v>
      </c>
      <c r="C78" s="1" t="s">
        <v>0</v>
      </c>
      <c r="D78" s="2" t="s">
        <v>28</v>
      </c>
      <c r="E78" s="1" t="s">
        <v>0</v>
      </c>
      <c r="F78" s="4">
        <v>241.83</v>
      </c>
    </row>
    <row r="79" spans="1:6" x14ac:dyDescent="0.25">
      <c r="A79" s="1" t="str">
        <f>"00090670"</f>
        <v>00090670</v>
      </c>
      <c r="B79" s="1" t="str">
        <f>"SL"</f>
        <v>SL</v>
      </c>
      <c r="C79" s="1" t="s">
        <v>0</v>
      </c>
      <c r="D79" s="2" t="s">
        <v>10</v>
      </c>
      <c r="E79" s="1" t="s">
        <v>0</v>
      </c>
      <c r="F79" s="4">
        <v>10.92</v>
      </c>
    </row>
    <row r="80" spans="1:6" ht="43.5" x14ac:dyDescent="0.25">
      <c r="A80" s="1" t="str">
        <f>"00090671"</f>
        <v>00090671</v>
      </c>
      <c r="B80" s="1" t="str">
        <f>"  "</f>
        <v xml:space="preserve">  </v>
      </c>
      <c r="C80" s="1" t="s">
        <v>0</v>
      </c>
      <c r="D80" s="2" t="s">
        <v>29</v>
      </c>
      <c r="E80" s="1" t="s">
        <v>0</v>
      </c>
      <c r="F80" s="4">
        <v>269.3</v>
      </c>
    </row>
    <row r="81" spans="1:6" x14ac:dyDescent="0.25">
      <c r="A81" s="1" t="str">
        <f>"00090671"</f>
        <v>00090671</v>
      </c>
      <c r="B81" s="1" t="str">
        <f>"SL"</f>
        <v>SL</v>
      </c>
      <c r="C81" s="1" t="s">
        <v>0</v>
      </c>
      <c r="D81" s="2" t="s">
        <v>10</v>
      </c>
      <c r="E81" s="1" t="s">
        <v>0</v>
      </c>
      <c r="F81" s="4">
        <v>10.92</v>
      </c>
    </row>
    <row r="82" spans="1:6" x14ac:dyDescent="0.25">
      <c r="A82" s="1" t="str">
        <f>"00090672"</f>
        <v>00090672</v>
      </c>
      <c r="B82" s="1" t="str">
        <f>"  "</f>
        <v xml:space="preserve">  </v>
      </c>
      <c r="C82" s="1" t="s">
        <v>0</v>
      </c>
      <c r="D82" s="2" t="s">
        <v>23</v>
      </c>
      <c r="E82" s="1" t="s">
        <v>0</v>
      </c>
      <c r="F82" s="5" t="s">
        <v>50</v>
      </c>
    </row>
    <row r="83" spans="1:6" x14ac:dyDescent="0.25">
      <c r="A83" s="1" t="str">
        <f>"00090672"</f>
        <v>00090672</v>
      </c>
      <c r="B83" s="1" t="str">
        <f>"SL"</f>
        <v>SL</v>
      </c>
      <c r="C83" s="1" t="s">
        <v>0</v>
      </c>
      <c r="D83" s="2" t="s">
        <v>26</v>
      </c>
      <c r="E83" s="1" t="s">
        <v>0</v>
      </c>
      <c r="F83" s="4" t="s">
        <v>50</v>
      </c>
    </row>
    <row r="84" spans="1:6" x14ac:dyDescent="0.25">
      <c r="A84" s="1" t="str">
        <f>"00090673"</f>
        <v>00090673</v>
      </c>
      <c r="B84" s="1" t="str">
        <f>"  "</f>
        <v xml:space="preserve">  </v>
      </c>
      <c r="C84" s="1" t="s">
        <v>0</v>
      </c>
      <c r="D84" s="2" t="s">
        <v>8</v>
      </c>
      <c r="E84" s="1" t="s">
        <v>0</v>
      </c>
      <c r="F84" s="4">
        <v>122.52</v>
      </c>
    </row>
    <row r="85" spans="1:6" x14ac:dyDescent="0.25">
      <c r="A85" s="1" t="str">
        <f>"00090674"</f>
        <v>00090674</v>
      </c>
      <c r="B85" s="1" t="str">
        <f>"  "</f>
        <v xml:space="preserve">  </v>
      </c>
      <c r="C85" s="1" t="s">
        <v>0</v>
      </c>
      <c r="D85" s="2" t="s">
        <v>8</v>
      </c>
      <c r="E85" s="1" t="s">
        <v>0</v>
      </c>
      <c r="F85" s="4">
        <v>32.15</v>
      </c>
    </row>
    <row r="86" spans="1:6" x14ac:dyDescent="0.25">
      <c r="A86" s="1" t="str">
        <f>"00090674"</f>
        <v>00090674</v>
      </c>
      <c r="B86" s="1" t="str">
        <f>"SL"</f>
        <v>SL</v>
      </c>
      <c r="C86" s="1" t="s">
        <v>0</v>
      </c>
      <c r="D86" s="2" t="s">
        <v>10</v>
      </c>
      <c r="E86" s="1" t="s">
        <v>0</v>
      </c>
      <c r="F86" s="4">
        <v>10.92</v>
      </c>
    </row>
    <row r="87" spans="1:6" ht="43.5" x14ac:dyDescent="0.25">
      <c r="A87" s="1" t="str">
        <f>"00090675"</f>
        <v>00090675</v>
      </c>
      <c r="B87" s="1" t="str">
        <f>"  "</f>
        <v xml:space="preserve">  </v>
      </c>
      <c r="C87" s="1" t="s">
        <v>0</v>
      </c>
      <c r="D87" s="2" t="s">
        <v>30</v>
      </c>
      <c r="E87" s="1" t="s">
        <v>0</v>
      </c>
      <c r="F87" s="4">
        <v>327.98</v>
      </c>
    </row>
    <row r="88" spans="1:6" x14ac:dyDescent="0.25">
      <c r="A88" s="1" t="str">
        <f>"00090676"</f>
        <v>00090676</v>
      </c>
      <c r="B88" s="1" t="str">
        <f>"  "</f>
        <v xml:space="preserve">  </v>
      </c>
      <c r="C88" s="1" t="s">
        <v>0</v>
      </c>
      <c r="D88" s="2" t="s">
        <v>23</v>
      </c>
      <c r="E88" s="1" t="s">
        <v>0</v>
      </c>
      <c r="F88" s="5" t="s">
        <v>50</v>
      </c>
    </row>
    <row r="89" spans="1:6" x14ac:dyDescent="0.25">
      <c r="A89" s="1" t="str">
        <f>"00090677"</f>
        <v>00090677</v>
      </c>
      <c r="B89" s="1" t="str">
        <f>"  "</f>
        <v xml:space="preserve">  </v>
      </c>
      <c r="C89" s="1" t="s">
        <v>0</v>
      </c>
      <c r="D89" s="2" t="s">
        <v>8</v>
      </c>
      <c r="E89" s="1" t="s">
        <v>0</v>
      </c>
      <c r="F89" s="4">
        <v>361.41</v>
      </c>
    </row>
    <row r="90" spans="1:6" x14ac:dyDescent="0.25">
      <c r="A90" s="1" t="str">
        <f>"00090677"</f>
        <v>00090677</v>
      </c>
      <c r="B90" s="1" t="str">
        <f>"SL"</f>
        <v>SL</v>
      </c>
      <c r="C90" s="1" t="s">
        <v>0</v>
      </c>
      <c r="D90" s="2" t="s">
        <v>10</v>
      </c>
      <c r="E90" s="1" t="s">
        <v>0</v>
      </c>
      <c r="F90" s="4">
        <v>10.92</v>
      </c>
    </row>
    <row r="91" spans="1:6" ht="29.25" x14ac:dyDescent="0.25">
      <c r="A91" s="1" t="str">
        <f>"00090678"</f>
        <v>00090678</v>
      </c>
      <c r="B91" s="1" t="str">
        <f>"  "</f>
        <v xml:space="preserve">  </v>
      </c>
      <c r="C91" s="1" t="s">
        <v>0</v>
      </c>
      <c r="D91" s="2" t="s">
        <v>31</v>
      </c>
      <c r="E91" s="1" t="s">
        <v>0</v>
      </c>
      <c r="F91" s="4">
        <v>340.77</v>
      </c>
    </row>
    <row r="92" spans="1:6" x14ac:dyDescent="0.25">
      <c r="A92" s="1" t="str">
        <f>"00090678"</f>
        <v>00090678</v>
      </c>
      <c r="B92" s="1" t="str">
        <f>"SL"</f>
        <v>SL</v>
      </c>
      <c r="C92" s="1" t="s">
        <v>0</v>
      </c>
      <c r="D92" s="2" t="s">
        <v>32</v>
      </c>
      <c r="E92" s="1" t="s">
        <v>0</v>
      </c>
      <c r="F92" s="4">
        <v>10.92</v>
      </c>
    </row>
    <row r="93" spans="1:6" x14ac:dyDescent="0.25">
      <c r="A93" s="1" t="str">
        <f>"00090679"</f>
        <v>00090679</v>
      </c>
      <c r="B93" s="1" t="str">
        <f>"  "</f>
        <v xml:space="preserve">  </v>
      </c>
      <c r="C93" s="1" t="s">
        <v>0</v>
      </c>
      <c r="D93" s="2" t="s">
        <v>8</v>
      </c>
      <c r="E93" s="1" t="s">
        <v>0</v>
      </c>
      <c r="F93" s="4">
        <v>342.88</v>
      </c>
    </row>
    <row r="94" spans="1:6" x14ac:dyDescent="0.25">
      <c r="A94" s="1" t="str">
        <f>"00090680"</f>
        <v>00090680</v>
      </c>
      <c r="B94" s="1" t="str">
        <f>"SL"</f>
        <v>SL</v>
      </c>
      <c r="C94" s="1" t="s">
        <v>0</v>
      </c>
      <c r="D94" s="2" t="s">
        <v>33</v>
      </c>
      <c r="E94" s="1" t="s">
        <v>0</v>
      </c>
      <c r="F94" s="4">
        <v>10.92</v>
      </c>
    </row>
    <row r="95" spans="1:6" x14ac:dyDescent="0.25">
      <c r="A95" s="1" t="str">
        <f>"00090681"</f>
        <v>00090681</v>
      </c>
      <c r="B95" s="1" t="str">
        <f>"SL"</f>
        <v>SL</v>
      </c>
      <c r="C95" s="1" t="s">
        <v>0</v>
      </c>
      <c r="D95" s="2" t="s">
        <v>10</v>
      </c>
      <c r="E95" s="1" t="s">
        <v>0</v>
      </c>
      <c r="F95" s="4">
        <v>10.92</v>
      </c>
    </row>
    <row r="96" spans="1:6" x14ac:dyDescent="0.25">
      <c r="A96" s="1" t="str">
        <f>"00090682"</f>
        <v>00090682</v>
      </c>
      <c r="B96" s="1" t="str">
        <f>"  "</f>
        <v xml:space="preserve">  </v>
      </c>
      <c r="C96" s="1" t="s">
        <v>0</v>
      </c>
      <c r="D96" s="2" t="s">
        <v>8</v>
      </c>
      <c r="E96" s="1" t="s">
        <v>0</v>
      </c>
      <c r="F96" s="4">
        <v>68.900000000000006</v>
      </c>
    </row>
    <row r="97" spans="1:6" x14ac:dyDescent="0.25">
      <c r="A97" s="1" t="str">
        <f>"00090683"</f>
        <v>00090683</v>
      </c>
      <c r="B97" s="1" t="str">
        <f>"  "</f>
        <v xml:space="preserve">  </v>
      </c>
      <c r="C97" s="1" t="s">
        <v>0</v>
      </c>
      <c r="D97" s="2" t="s">
        <v>8</v>
      </c>
      <c r="E97" s="1" t="s">
        <v>0</v>
      </c>
      <c r="F97" s="4">
        <v>340.69</v>
      </c>
    </row>
    <row r="98" spans="1:6" x14ac:dyDescent="0.25">
      <c r="A98" s="1" t="str">
        <f>"00090684"</f>
        <v>00090684</v>
      </c>
      <c r="B98" s="1" t="str">
        <f>"  "</f>
        <v xml:space="preserve">  </v>
      </c>
      <c r="C98" s="1" t="s">
        <v>0</v>
      </c>
      <c r="D98" s="2" t="s">
        <v>8</v>
      </c>
      <c r="E98" s="1" t="s">
        <v>0</v>
      </c>
      <c r="F98" s="4">
        <v>344.25</v>
      </c>
    </row>
    <row r="99" spans="1:6" x14ac:dyDescent="0.25">
      <c r="A99" s="1" t="str">
        <f>"00090685"</f>
        <v>00090685</v>
      </c>
      <c r="B99" s="1" t="str">
        <f>"  "</f>
        <v xml:space="preserve">  </v>
      </c>
      <c r="C99" s="1" t="s">
        <v>0</v>
      </c>
      <c r="D99" s="2" t="s">
        <v>23</v>
      </c>
      <c r="E99" s="1" t="s">
        <v>0</v>
      </c>
      <c r="F99" s="5" t="s">
        <v>50</v>
      </c>
    </row>
    <row r="100" spans="1:6" x14ac:dyDescent="0.25">
      <c r="A100" s="1" t="str">
        <f>"00090685"</f>
        <v>00090685</v>
      </c>
      <c r="B100" s="1" t="str">
        <f>"SL"</f>
        <v>SL</v>
      </c>
      <c r="C100" s="1" t="s">
        <v>0</v>
      </c>
      <c r="D100" s="2" t="s">
        <v>26</v>
      </c>
      <c r="E100" s="1" t="s">
        <v>0</v>
      </c>
      <c r="F100" s="4" t="s">
        <v>50</v>
      </c>
    </row>
    <row r="101" spans="1:6" x14ac:dyDescent="0.25">
      <c r="A101" s="1" t="str">
        <f>"00090686"</f>
        <v>00090686</v>
      </c>
      <c r="B101" s="1" t="str">
        <f>"  "</f>
        <v xml:space="preserve">  </v>
      </c>
      <c r="C101" s="1" t="s">
        <v>0</v>
      </c>
      <c r="D101" s="2" t="s">
        <v>23</v>
      </c>
      <c r="E101" s="1" t="s">
        <v>0</v>
      </c>
      <c r="F101" s="5" t="s">
        <v>50</v>
      </c>
    </row>
    <row r="102" spans="1:6" x14ac:dyDescent="0.25">
      <c r="A102" s="1" t="str">
        <f>"00090686"</f>
        <v>00090686</v>
      </c>
      <c r="B102" s="1" t="str">
        <f>"SL"</f>
        <v>SL</v>
      </c>
      <c r="C102" s="1" t="s">
        <v>0</v>
      </c>
      <c r="D102" s="2" t="s">
        <v>26</v>
      </c>
      <c r="E102" s="1" t="s">
        <v>0</v>
      </c>
      <c r="F102" s="4" t="s">
        <v>50</v>
      </c>
    </row>
    <row r="103" spans="1:6" x14ac:dyDescent="0.25">
      <c r="A103" s="1" t="str">
        <f>"00090687"</f>
        <v>00090687</v>
      </c>
      <c r="B103" s="1" t="str">
        <f>"  "</f>
        <v xml:space="preserve">  </v>
      </c>
      <c r="C103" s="1" t="s">
        <v>0</v>
      </c>
      <c r="D103" s="2" t="s">
        <v>23</v>
      </c>
      <c r="E103" s="1" t="s">
        <v>0</v>
      </c>
      <c r="F103" s="5" t="s">
        <v>50</v>
      </c>
    </row>
    <row r="104" spans="1:6" x14ac:dyDescent="0.25">
      <c r="A104" s="1" t="str">
        <f>"00090687"</f>
        <v>00090687</v>
      </c>
      <c r="B104" s="1" t="str">
        <f>"SL"</f>
        <v>SL</v>
      </c>
      <c r="C104" s="1" t="s">
        <v>0</v>
      </c>
      <c r="D104" s="2" t="s">
        <v>26</v>
      </c>
      <c r="E104" s="1" t="s">
        <v>0</v>
      </c>
      <c r="F104" s="4" t="s">
        <v>50</v>
      </c>
    </row>
    <row r="105" spans="1:6" x14ac:dyDescent="0.25">
      <c r="A105" s="1" t="str">
        <f>"00090688"</f>
        <v>00090688</v>
      </c>
      <c r="B105" s="1" t="str">
        <f>"  "</f>
        <v xml:space="preserve">  </v>
      </c>
      <c r="C105" s="1" t="s">
        <v>0</v>
      </c>
      <c r="D105" s="2" t="s">
        <v>8</v>
      </c>
      <c r="E105" s="1" t="s">
        <v>0</v>
      </c>
      <c r="F105" s="4">
        <v>19.690000000000001</v>
      </c>
    </row>
    <row r="106" spans="1:6" x14ac:dyDescent="0.25">
      <c r="A106" s="1" t="str">
        <f>"00090688"</f>
        <v>00090688</v>
      </c>
      <c r="B106" s="1" t="str">
        <f>"SL"</f>
        <v>SL</v>
      </c>
      <c r="C106" s="1" t="s">
        <v>0</v>
      </c>
      <c r="D106" s="2" t="s">
        <v>8</v>
      </c>
      <c r="E106" s="1" t="s">
        <v>0</v>
      </c>
      <c r="F106" s="4">
        <v>10.92</v>
      </c>
    </row>
    <row r="107" spans="1:6" x14ac:dyDescent="0.25">
      <c r="A107" s="1" t="str">
        <f>"00090689"</f>
        <v>00090689</v>
      </c>
      <c r="B107" s="1" t="str">
        <f>"  "</f>
        <v xml:space="preserve">  </v>
      </c>
      <c r="C107" s="1" t="s">
        <v>0</v>
      </c>
      <c r="D107" s="2" t="s">
        <v>23</v>
      </c>
      <c r="E107" s="1" t="s">
        <v>0</v>
      </c>
      <c r="F107" s="5" t="s">
        <v>50</v>
      </c>
    </row>
    <row r="108" spans="1:6" ht="43.5" x14ac:dyDescent="0.25">
      <c r="A108" s="1" t="str">
        <f>"00090690"</f>
        <v>00090690</v>
      </c>
      <c r="B108" s="1" t="str">
        <f>"  "</f>
        <v xml:space="preserve">  </v>
      </c>
      <c r="C108" s="1" t="s">
        <v>0</v>
      </c>
      <c r="D108" s="2" t="s">
        <v>34</v>
      </c>
      <c r="E108" s="1" t="s">
        <v>0</v>
      </c>
      <c r="F108" s="4">
        <v>131.51</v>
      </c>
    </row>
    <row r="109" spans="1:6" ht="43.5" x14ac:dyDescent="0.25">
      <c r="A109" s="1" t="str">
        <f>"00090691"</f>
        <v>00090691</v>
      </c>
      <c r="B109" s="1" t="str">
        <f>"  "</f>
        <v xml:space="preserve">  </v>
      </c>
      <c r="C109" s="1" t="s">
        <v>0</v>
      </c>
      <c r="D109" s="2" t="s">
        <v>35</v>
      </c>
      <c r="E109" s="1" t="s">
        <v>0</v>
      </c>
      <c r="F109" s="4">
        <v>172.59</v>
      </c>
    </row>
    <row r="110" spans="1:6" ht="29.25" x14ac:dyDescent="0.25">
      <c r="A110" s="1" t="str">
        <f>"00090694"</f>
        <v>00090694</v>
      </c>
      <c r="B110" s="1" t="str">
        <f>"  "</f>
        <v xml:space="preserve">  </v>
      </c>
      <c r="C110" s="1" t="s">
        <v>0</v>
      </c>
      <c r="D110" s="2" t="s">
        <v>36</v>
      </c>
      <c r="E110" s="1" t="s">
        <v>0</v>
      </c>
      <c r="F110" s="4">
        <v>72.599999999999994</v>
      </c>
    </row>
    <row r="111" spans="1:6" x14ac:dyDescent="0.25">
      <c r="A111" s="1" t="str">
        <f>"00090695"</f>
        <v>00090695</v>
      </c>
      <c r="B111" s="1" t="str">
        <f>"  "</f>
        <v xml:space="preserve">  </v>
      </c>
      <c r="C111" s="1" t="s">
        <v>0</v>
      </c>
      <c r="D111" s="2" t="s">
        <v>23</v>
      </c>
      <c r="E111" s="1" t="s">
        <v>0</v>
      </c>
      <c r="F111" s="5" t="s">
        <v>50</v>
      </c>
    </row>
    <row r="112" spans="1:6" ht="43.5" x14ac:dyDescent="0.25">
      <c r="A112" s="1" t="str">
        <f>"00090696"</f>
        <v>00090696</v>
      </c>
      <c r="B112" s="1" t="str">
        <f>"SL"</f>
        <v>SL</v>
      </c>
      <c r="C112" s="1" t="s">
        <v>0</v>
      </c>
      <c r="D112" s="2" t="s">
        <v>37</v>
      </c>
      <c r="E112" s="1" t="s">
        <v>0</v>
      </c>
      <c r="F112" s="4">
        <v>10.92</v>
      </c>
    </row>
    <row r="113" spans="1:6" x14ac:dyDescent="0.25">
      <c r="A113" s="1" t="str">
        <f>"00090697"</f>
        <v>00090697</v>
      </c>
      <c r="B113" s="1" t="str">
        <f>"SL"</f>
        <v>SL</v>
      </c>
      <c r="C113" s="1" t="s">
        <v>0</v>
      </c>
      <c r="D113" s="2" t="s">
        <v>10</v>
      </c>
      <c r="E113" s="1" t="s">
        <v>0</v>
      </c>
      <c r="F113" s="4">
        <v>10.92</v>
      </c>
    </row>
    <row r="114" spans="1:6" x14ac:dyDescent="0.25">
      <c r="A114" s="1" t="str">
        <f>"00090698"</f>
        <v>00090698</v>
      </c>
      <c r="B114" s="1" t="str">
        <f>"SL"</f>
        <v>SL</v>
      </c>
      <c r="C114" s="1" t="s">
        <v>0</v>
      </c>
      <c r="D114" s="2" t="s">
        <v>10</v>
      </c>
      <c r="E114" s="1" t="s">
        <v>0</v>
      </c>
      <c r="F114" s="4">
        <v>10.92</v>
      </c>
    </row>
    <row r="115" spans="1:6" x14ac:dyDescent="0.25">
      <c r="A115" s="1" t="str">
        <f>"00090700"</f>
        <v>00090700</v>
      </c>
      <c r="B115" s="1" t="str">
        <f>"SL"</f>
        <v>SL</v>
      </c>
      <c r="C115" s="1" t="s">
        <v>0</v>
      </c>
      <c r="D115" s="2" t="s">
        <v>10</v>
      </c>
      <c r="E115" s="1" t="s">
        <v>0</v>
      </c>
      <c r="F115" s="4">
        <v>10.92</v>
      </c>
    </row>
    <row r="116" spans="1:6" x14ac:dyDescent="0.25">
      <c r="A116" s="1" t="str">
        <f>"00090707"</f>
        <v>00090707</v>
      </c>
      <c r="B116" s="1" t="str">
        <f>"  "</f>
        <v xml:space="preserve">  </v>
      </c>
      <c r="C116" s="1" t="s">
        <v>0</v>
      </c>
      <c r="D116" s="2" t="s">
        <v>22</v>
      </c>
      <c r="E116" s="1" t="s">
        <v>0</v>
      </c>
      <c r="F116" s="4">
        <v>104.65</v>
      </c>
    </row>
    <row r="117" spans="1:6" x14ac:dyDescent="0.25">
      <c r="A117" s="1" t="str">
        <f>"00090707"</f>
        <v>00090707</v>
      </c>
      <c r="B117" s="1" t="str">
        <f>"SL"</f>
        <v>SL</v>
      </c>
      <c r="C117" s="1" t="s">
        <v>0</v>
      </c>
      <c r="D117" s="2" t="s">
        <v>10</v>
      </c>
      <c r="E117" s="1" t="s">
        <v>0</v>
      </c>
      <c r="F117" s="4">
        <v>10.92</v>
      </c>
    </row>
    <row r="118" spans="1:6" x14ac:dyDescent="0.25">
      <c r="A118" s="1" t="str">
        <f>"00090710"</f>
        <v>00090710</v>
      </c>
      <c r="B118" s="1" t="str">
        <f>"SL"</f>
        <v>SL</v>
      </c>
      <c r="C118" s="1" t="s">
        <v>0</v>
      </c>
      <c r="D118" s="2" t="s">
        <v>38</v>
      </c>
      <c r="E118" s="1" t="s">
        <v>0</v>
      </c>
      <c r="F118" s="4">
        <v>10.92</v>
      </c>
    </row>
    <row r="119" spans="1:6" ht="29.25" x14ac:dyDescent="0.25">
      <c r="A119" s="1" t="str">
        <f>"00090713"</f>
        <v>00090713</v>
      </c>
      <c r="B119" s="1" t="str">
        <f>"  "</f>
        <v xml:space="preserve">  </v>
      </c>
      <c r="C119" s="1" t="s">
        <v>0</v>
      </c>
      <c r="D119" s="2" t="s">
        <v>39</v>
      </c>
      <c r="E119" s="1" t="s">
        <v>0</v>
      </c>
      <c r="F119" s="4">
        <v>51.06</v>
      </c>
    </row>
    <row r="120" spans="1:6" x14ac:dyDescent="0.25">
      <c r="A120" s="1" t="str">
        <f>"00090713"</f>
        <v>00090713</v>
      </c>
      <c r="B120" s="1" t="str">
        <f>"SL"</f>
        <v>SL</v>
      </c>
      <c r="C120" s="1" t="s">
        <v>0</v>
      </c>
      <c r="D120" s="2" t="s">
        <v>40</v>
      </c>
      <c r="E120" s="1" t="s">
        <v>0</v>
      </c>
      <c r="F120" s="4">
        <v>10.92</v>
      </c>
    </row>
    <row r="121" spans="1:6" x14ac:dyDescent="0.25">
      <c r="A121" s="1" t="str">
        <f>"00090714"</f>
        <v>00090714</v>
      </c>
      <c r="B121" s="1" t="str">
        <f>"  "</f>
        <v xml:space="preserve">  </v>
      </c>
      <c r="C121" s="1" t="s">
        <v>0</v>
      </c>
      <c r="D121" s="2" t="s">
        <v>22</v>
      </c>
      <c r="E121" s="1" t="s">
        <v>0</v>
      </c>
      <c r="F121" s="4">
        <v>39.56</v>
      </c>
    </row>
    <row r="122" spans="1:6" x14ac:dyDescent="0.25">
      <c r="A122" s="1" t="str">
        <f>"00090714"</f>
        <v>00090714</v>
      </c>
      <c r="B122" s="1" t="str">
        <f>"SL"</f>
        <v>SL</v>
      </c>
      <c r="C122" s="1" t="s">
        <v>0</v>
      </c>
      <c r="D122" s="2" t="s">
        <v>10</v>
      </c>
      <c r="E122" s="1" t="s">
        <v>0</v>
      </c>
      <c r="F122" s="4">
        <v>10.92</v>
      </c>
    </row>
    <row r="123" spans="1:6" ht="86.25" x14ac:dyDescent="0.25">
      <c r="A123" s="1" t="str">
        <f>"00090715"</f>
        <v>00090715</v>
      </c>
      <c r="B123" s="1" t="str">
        <f>"  "</f>
        <v xml:space="preserve">  </v>
      </c>
      <c r="C123" s="1" t="s">
        <v>0</v>
      </c>
      <c r="D123" s="2" t="s">
        <v>41</v>
      </c>
      <c r="E123" s="1" t="s">
        <v>0</v>
      </c>
      <c r="F123" s="4">
        <v>40.07</v>
      </c>
    </row>
    <row r="124" spans="1:6" x14ac:dyDescent="0.25">
      <c r="A124" s="1" t="str">
        <f>"00090715"</f>
        <v>00090715</v>
      </c>
      <c r="B124" s="1" t="str">
        <f>"SL"</f>
        <v>SL</v>
      </c>
      <c r="C124" s="1" t="s">
        <v>0</v>
      </c>
      <c r="D124" s="2" t="s">
        <v>10</v>
      </c>
      <c r="E124" s="1" t="s">
        <v>0</v>
      </c>
      <c r="F124" s="4">
        <v>10.92</v>
      </c>
    </row>
    <row r="125" spans="1:6" ht="29.25" x14ac:dyDescent="0.25">
      <c r="A125" s="1" t="str">
        <f>"00090716"</f>
        <v>00090716</v>
      </c>
      <c r="B125" s="1" t="str">
        <f>"  "</f>
        <v xml:space="preserve">  </v>
      </c>
      <c r="C125" s="1" t="s">
        <v>0</v>
      </c>
      <c r="D125" s="2" t="s">
        <v>42</v>
      </c>
      <c r="E125" s="1" t="s">
        <v>0</v>
      </c>
      <c r="F125" s="4">
        <v>215.39</v>
      </c>
    </row>
    <row r="126" spans="1:6" x14ac:dyDescent="0.25">
      <c r="A126" s="1" t="str">
        <f>"00090716"</f>
        <v>00090716</v>
      </c>
      <c r="B126" s="1" t="str">
        <f>"SL"</f>
        <v>SL</v>
      </c>
      <c r="C126" s="1" t="s">
        <v>0</v>
      </c>
      <c r="D126" s="2" t="s">
        <v>10</v>
      </c>
      <c r="E126" s="1" t="s">
        <v>0</v>
      </c>
      <c r="F126" s="4">
        <v>10.92</v>
      </c>
    </row>
    <row r="127" spans="1:6" x14ac:dyDescent="0.25">
      <c r="A127" s="1" t="str">
        <f>"00090717"</f>
        <v>00090717</v>
      </c>
      <c r="B127" s="1" t="str">
        <f>"  "</f>
        <v xml:space="preserve">  </v>
      </c>
      <c r="C127" s="1" t="s">
        <v>0</v>
      </c>
      <c r="D127" s="2" t="s">
        <v>9</v>
      </c>
      <c r="E127" s="1" t="s">
        <v>0</v>
      </c>
      <c r="F127" s="5" t="s">
        <v>48</v>
      </c>
    </row>
    <row r="128" spans="1:6" x14ac:dyDescent="0.25">
      <c r="A128" s="1" t="str">
        <f>"00090723"</f>
        <v>00090723</v>
      </c>
      <c r="B128" s="1" t="str">
        <f>"SL"</f>
        <v>SL</v>
      </c>
      <c r="C128" s="1" t="s">
        <v>0</v>
      </c>
      <c r="D128" s="2" t="s">
        <v>10</v>
      </c>
      <c r="E128" s="1" t="s">
        <v>0</v>
      </c>
      <c r="F128" s="4">
        <v>10.92</v>
      </c>
    </row>
    <row r="129" spans="1:6" ht="43.5" x14ac:dyDescent="0.25">
      <c r="A129" s="1" t="str">
        <f>"00090732"</f>
        <v>00090732</v>
      </c>
      <c r="B129" s="1" t="str">
        <f>"  "</f>
        <v xml:space="preserve">  </v>
      </c>
      <c r="C129" s="1" t="s">
        <v>0</v>
      </c>
      <c r="D129" s="2" t="s">
        <v>43</v>
      </c>
      <c r="E129" s="1" t="s">
        <v>0</v>
      </c>
      <c r="F129" s="4">
        <v>133.47</v>
      </c>
    </row>
    <row r="130" spans="1:6" ht="43.5" x14ac:dyDescent="0.25">
      <c r="A130" s="1" t="str">
        <f>"00090732"</f>
        <v>00090732</v>
      </c>
      <c r="B130" s="1" t="str">
        <f>"SL"</f>
        <v>SL</v>
      </c>
      <c r="C130" s="1" t="s">
        <v>0</v>
      </c>
      <c r="D130" s="2" t="s">
        <v>44</v>
      </c>
      <c r="E130" s="1" t="s">
        <v>0</v>
      </c>
      <c r="F130" s="4">
        <v>10.92</v>
      </c>
    </row>
    <row r="131" spans="1:6" x14ac:dyDescent="0.25">
      <c r="A131" s="1" t="str">
        <f>"00090734"</f>
        <v>00090734</v>
      </c>
      <c r="B131" s="1" t="str">
        <f>"  "</f>
        <v xml:space="preserve">  </v>
      </c>
      <c r="C131" s="1" t="s">
        <v>0</v>
      </c>
      <c r="D131" s="2" t="s">
        <v>22</v>
      </c>
      <c r="E131" s="1" t="s">
        <v>0</v>
      </c>
      <c r="F131" s="4">
        <v>188.73</v>
      </c>
    </row>
    <row r="132" spans="1:6" x14ac:dyDescent="0.25">
      <c r="A132" s="1" t="str">
        <f>"00090734"</f>
        <v>00090734</v>
      </c>
      <c r="B132" s="1" t="str">
        <f>"SL"</f>
        <v>SL</v>
      </c>
      <c r="C132" s="1" t="s">
        <v>0</v>
      </c>
      <c r="D132" s="2" t="s">
        <v>10</v>
      </c>
      <c r="E132" s="1" t="s">
        <v>0</v>
      </c>
      <c r="F132" s="4">
        <v>10.92</v>
      </c>
    </row>
    <row r="133" spans="1:6" x14ac:dyDescent="0.25">
      <c r="A133" s="1" t="str">
        <f>"00090736"</f>
        <v>00090736</v>
      </c>
      <c r="B133" s="1" t="str">
        <f>"  "</f>
        <v xml:space="preserve">  </v>
      </c>
      <c r="C133" s="1" t="s">
        <v>0</v>
      </c>
      <c r="D133" s="2" t="s">
        <v>23</v>
      </c>
      <c r="E133" s="1" t="s">
        <v>0</v>
      </c>
      <c r="F133" s="5" t="s">
        <v>50</v>
      </c>
    </row>
    <row r="134" spans="1:6" x14ac:dyDescent="0.25">
      <c r="A134" s="1" t="str">
        <f>"00090739"</f>
        <v>00090739</v>
      </c>
      <c r="B134" s="1" t="str">
        <f>"  "</f>
        <v xml:space="preserve">  </v>
      </c>
      <c r="C134" s="1" t="s">
        <v>0</v>
      </c>
      <c r="D134" s="2" t="s">
        <v>8</v>
      </c>
      <c r="E134" s="1" t="s">
        <v>0</v>
      </c>
      <c r="F134" s="4">
        <v>188.21</v>
      </c>
    </row>
    <row r="135" spans="1:6" x14ac:dyDescent="0.25">
      <c r="A135" s="1" t="str">
        <f>"00090740"</f>
        <v>00090740</v>
      </c>
      <c r="B135" s="1" t="str">
        <f>"  "</f>
        <v xml:space="preserve">  </v>
      </c>
      <c r="C135" s="1" t="s">
        <v>0</v>
      </c>
      <c r="D135" s="2" t="s">
        <v>8</v>
      </c>
      <c r="E135" s="1" t="s">
        <v>0</v>
      </c>
      <c r="F135" s="4">
        <v>170.94</v>
      </c>
    </row>
    <row r="136" spans="1:6" x14ac:dyDescent="0.25">
      <c r="A136" s="1" t="str">
        <f>"00090743"</f>
        <v>00090743</v>
      </c>
      <c r="B136" s="1" t="str">
        <f>"SL"</f>
        <v>SL</v>
      </c>
      <c r="C136" s="1" t="s">
        <v>0</v>
      </c>
      <c r="D136" s="2" t="s">
        <v>8</v>
      </c>
      <c r="E136" s="1" t="s">
        <v>0</v>
      </c>
      <c r="F136" s="4">
        <v>10.92</v>
      </c>
    </row>
    <row r="137" spans="1:6" x14ac:dyDescent="0.25">
      <c r="A137" s="1" t="str">
        <f>"00090744"</f>
        <v>00090744</v>
      </c>
      <c r="B137" s="1" t="str">
        <f>"SL"</f>
        <v>SL</v>
      </c>
      <c r="C137" s="1" t="s">
        <v>0</v>
      </c>
      <c r="D137" s="2" t="s">
        <v>10</v>
      </c>
      <c r="E137" s="1" t="s">
        <v>0</v>
      </c>
      <c r="F137" s="4">
        <v>10.92</v>
      </c>
    </row>
    <row r="138" spans="1:6" x14ac:dyDescent="0.25">
      <c r="A138" s="1" t="str">
        <f>"00090746"</f>
        <v>00090746</v>
      </c>
      <c r="B138" s="1" t="str">
        <f>"  "</f>
        <v xml:space="preserve">  </v>
      </c>
      <c r="C138" s="1" t="s">
        <v>0</v>
      </c>
      <c r="D138" s="2" t="s">
        <v>22</v>
      </c>
      <c r="E138" s="1" t="s">
        <v>0</v>
      </c>
      <c r="F138" s="4">
        <v>75.14</v>
      </c>
    </row>
    <row r="139" spans="1:6" x14ac:dyDescent="0.25">
      <c r="A139" s="1" t="str">
        <f>"00090746"</f>
        <v>00090746</v>
      </c>
      <c r="B139" s="1" t="str">
        <f>"SL"</f>
        <v>SL</v>
      </c>
      <c r="C139" s="1" t="s">
        <v>0</v>
      </c>
      <c r="D139" s="2" t="s">
        <v>10</v>
      </c>
      <c r="E139" s="1" t="s">
        <v>0</v>
      </c>
      <c r="F139" s="4">
        <v>10.92</v>
      </c>
    </row>
    <row r="140" spans="1:6" x14ac:dyDescent="0.25">
      <c r="A140" s="1" t="str">
        <f>"00090747"</f>
        <v>00090747</v>
      </c>
      <c r="B140" s="1" t="str">
        <f>"  "</f>
        <v xml:space="preserve">  </v>
      </c>
      <c r="C140" s="1" t="s">
        <v>0</v>
      </c>
      <c r="D140" s="2" t="s">
        <v>22</v>
      </c>
      <c r="E140" s="1" t="s">
        <v>0</v>
      </c>
      <c r="F140" s="4">
        <v>170.94</v>
      </c>
    </row>
    <row r="141" spans="1:6" x14ac:dyDescent="0.25">
      <c r="A141" s="1" t="str">
        <f>"00090748"</f>
        <v>00090748</v>
      </c>
      <c r="B141" s="1" t="str">
        <f>"  "</f>
        <v xml:space="preserve">  </v>
      </c>
      <c r="C141" s="1" t="s">
        <v>0</v>
      </c>
      <c r="D141" s="2" t="s">
        <v>23</v>
      </c>
      <c r="E141" s="1" t="s">
        <v>0</v>
      </c>
      <c r="F141" s="5" t="s">
        <v>50</v>
      </c>
    </row>
    <row r="142" spans="1:6" x14ac:dyDescent="0.25">
      <c r="A142" s="1" t="str">
        <f>"00090748"</f>
        <v>00090748</v>
      </c>
      <c r="B142" s="1" t="str">
        <f>"SL"</f>
        <v>SL</v>
      </c>
      <c r="C142" s="1" t="s">
        <v>0</v>
      </c>
      <c r="D142" s="2" t="s">
        <v>9</v>
      </c>
      <c r="E142" s="1" t="s">
        <v>0</v>
      </c>
      <c r="F142" s="5" t="s">
        <v>48</v>
      </c>
    </row>
    <row r="143" spans="1:6" ht="29.25" x14ac:dyDescent="0.25">
      <c r="A143" s="1" t="str">
        <f>"00090749"</f>
        <v>00090749</v>
      </c>
      <c r="B143" s="1" t="str">
        <f t="shared" ref="B143:B148" si="3">"  "</f>
        <v xml:space="preserve">  </v>
      </c>
      <c r="C143" s="1" t="s">
        <v>0</v>
      </c>
      <c r="D143" s="2" t="s">
        <v>45</v>
      </c>
      <c r="E143" s="1" t="s">
        <v>0</v>
      </c>
      <c r="F143" s="5" t="s">
        <v>50</v>
      </c>
    </row>
    <row r="144" spans="1:6" ht="43.5" x14ac:dyDescent="0.25">
      <c r="A144" s="1" t="str">
        <f>"00090750"</f>
        <v>00090750</v>
      </c>
      <c r="B144" s="1" t="str">
        <f t="shared" si="3"/>
        <v xml:space="preserve">  </v>
      </c>
      <c r="C144" s="1" t="s">
        <v>0</v>
      </c>
      <c r="D144" s="2" t="s">
        <v>56</v>
      </c>
      <c r="E144" s="1" t="s">
        <v>0</v>
      </c>
      <c r="F144" s="4">
        <v>259.17</v>
      </c>
    </row>
    <row r="145" spans="1:6" ht="29.25" x14ac:dyDescent="0.25">
      <c r="A145" s="1" t="str">
        <f>"00090756"</f>
        <v>00090756</v>
      </c>
      <c r="B145" s="1" t="str">
        <f t="shared" si="3"/>
        <v xml:space="preserve">  </v>
      </c>
      <c r="C145" s="1" t="s">
        <v>0</v>
      </c>
      <c r="D145" s="2" t="s">
        <v>46</v>
      </c>
      <c r="E145" s="1" t="s">
        <v>0</v>
      </c>
      <c r="F145" s="4">
        <v>30.46</v>
      </c>
    </row>
    <row r="146" spans="1:6" ht="26.25" customHeight="1" x14ac:dyDescent="0.25">
      <c r="A146" s="1" t="str">
        <f>"00090758"</f>
        <v>00090758</v>
      </c>
      <c r="B146" s="1" t="str">
        <f t="shared" si="3"/>
        <v xml:space="preserve">  </v>
      </c>
      <c r="C146" s="1" t="s">
        <v>20</v>
      </c>
      <c r="D146" s="2" t="s">
        <v>47</v>
      </c>
      <c r="E146" s="1" t="s">
        <v>0</v>
      </c>
      <c r="F146" s="5" t="s">
        <v>49</v>
      </c>
    </row>
    <row r="147" spans="1:6" x14ac:dyDescent="0.25">
      <c r="A147" s="1" t="str">
        <f>"00090759"</f>
        <v>00090759</v>
      </c>
      <c r="B147" s="1" t="str">
        <f t="shared" si="3"/>
        <v xml:space="preserve">  </v>
      </c>
      <c r="C147" s="1" t="s">
        <v>0</v>
      </c>
      <c r="D147" s="2" t="s">
        <v>8</v>
      </c>
      <c r="E147" s="1" t="s">
        <v>0</v>
      </c>
      <c r="F147" s="4">
        <v>69.150000000000006</v>
      </c>
    </row>
    <row r="148" spans="1:6" x14ac:dyDescent="0.25">
      <c r="A148" s="1" t="str">
        <f>"00091304"</f>
        <v>00091304</v>
      </c>
      <c r="B148" s="1" t="str">
        <f t="shared" si="3"/>
        <v xml:space="preserve">  </v>
      </c>
      <c r="C148" s="1" t="s">
        <v>0</v>
      </c>
      <c r="D148" s="2" t="s">
        <v>8</v>
      </c>
      <c r="E148" s="1" t="s">
        <v>0</v>
      </c>
      <c r="F148" s="4">
        <v>232.21</v>
      </c>
    </row>
    <row r="149" spans="1:6" x14ac:dyDescent="0.25">
      <c r="A149" s="1" t="str">
        <f>"00091304"</f>
        <v>00091304</v>
      </c>
      <c r="B149" s="1" t="str">
        <f>"SL"</f>
        <v>SL</v>
      </c>
      <c r="C149" s="1" t="s">
        <v>0</v>
      </c>
      <c r="D149" s="2" t="s">
        <v>8</v>
      </c>
      <c r="E149" s="1" t="s">
        <v>0</v>
      </c>
      <c r="F149" s="4">
        <v>10.92</v>
      </c>
    </row>
    <row r="150" spans="1:6" x14ac:dyDescent="0.25">
      <c r="A150" s="1" t="str">
        <f>"00091318"</f>
        <v>00091318</v>
      </c>
      <c r="B150" s="1" t="str">
        <f>"SL"</f>
        <v>SL</v>
      </c>
      <c r="C150" s="1" t="s">
        <v>0</v>
      </c>
      <c r="D150" s="2" t="s">
        <v>8</v>
      </c>
      <c r="E150" s="1" t="s">
        <v>0</v>
      </c>
      <c r="F150" s="4">
        <v>10.92</v>
      </c>
    </row>
    <row r="151" spans="1:6" x14ac:dyDescent="0.25">
      <c r="A151" s="1" t="str">
        <f>"00091319"</f>
        <v>00091319</v>
      </c>
      <c r="B151" s="1" t="str">
        <f>"SL"</f>
        <v>SL</v>
      </c>
      <c r="C151" s="1" t="s">
        <v>0</v>
      </c>
      <c r="D151" s="2" t="s">
        <v>8</v>
      </c>
      <c r="E151" s="1" t="s">
        <v>0</v>
      </c>
      <c r="F151" s="4">
        <v>10.92</v>
      </c>
    </row>
    <row r="152" spans="1:6" x14ac:dyDescent="0.25">
      <c r="A152" s="1" t="str">
        <f>"00091320"</f>
        <v>00091320</v>
      </c>
      <c r="B152" s="1" t="str">
        <f>"  "</f>
        <v xml:space="preserve">  </v>
      </c>
      <c r="C152" s="1" t="s">
        <v>0</v>
      </c>
      <c r="D152" s="2" t="s">
        <v>8</v>
      </c>
      <c r="E152" s="1" t="s">
        <v>0</v>
      </c>
      <c r="F152" s="4">
        <v>230.4</v>
      </c>
    </row>
    <row r="153" spans="1:6" x14ac:dyDescent="0.25">
      <c r="A153" s="1" t="str">
        <f>"00091320"</f>
        <v>00091320</v>
      </c>
      <c r="B153" s="1" t="str">
        <f>"SL"</f>
        <v>SL</v>
      </c>
      <c r="C153" s="1" t="s">
        <v>0</v>
      </c>
      <c r="D153" s="2" t="s">
        <v>8</v>
      </c>
      <c r="E153" s="1" t="s">
        <v>0</v>
      </c>
      <c r="F153" s="4">
        <v>10.92</v>
      </c>
    </row>
    <row r="154" spans="1:6" x14ac:dyDescent="0.25">
      <c r="A154" s="1" t="str">
        <f>"00091321"</f>
        <v>00091321</v>
      </c>
      <c r="B154" s="1" t="str">
        <f>"SL"</f>
        <v>SL</v>
      </c>
      <c r="C154" s="1" t="s">
        <v>0</v>
      </c>
      <c r="D154" s="2" t="s">
        <v>8</v>
      </c>
      <c r="E154" s="1" t="s">
        <v>0</v>
      </c>
      <c r="F154" s="4">
        <v>10.92</v>
      </c>
    </row>
    <row r="155" spans="1:6" x14ac:dyDescent="0.25">
      <c r="A155" s="1" t="str">
        <f>"00091322"</f>
        <v>00091322</v>
      </c>
      <c r="B155" s="1" t="str">
        <f>"  "</f>
        <v xml:space="preserve">  </v>
      </c>
      <c r="C155" s="1" t="s">
        <v>0</v>
      </c>
      <c r="D155" s="2" t="s">
        <v>8</v>
      </c>
      <c r="E155" s="1" t="s">
        <v>0</v>
      </c>
      <c r="F155" s="4">
        <v>172.96</v>
      </c>
    </row>
    <row r="156" spans="1:6" x14ac:dyDescent="0.25">
      <c r="A156" s="1" t="str">
        <f>"00091322"</f>
        <v>00091322</v>
      </c>
      <c r="B156" s="1" t="str">
        <f>"SL"</f>
        <v>SL</v>
      </c>
      <c r="C156" s="1" t="s">
        <v>0</v>
      </c>
      <c r="D156" s="2" t="s">
        <v>8</v>
      </c>
      <c r="E156" s="1" t="s">
        <v>0</v>
      </c>
      <c r="F156" s="4">
        <v>10.92</v>
      </c>
    </row>
    <row r="157" spans="1:6" x14ac:dyDescent="0.25">
      <c r="A157" s="1" t="str">
        <f>"00091323"</f>
        <v>00091323</v>
      </c>
      <c r="B157" s="1" t="str">
        <f>"  "</f>
        <v xml:space="preserve">  </v>
      </c>
      <c r="C157" s="1" t="s">
        <v>0</v>
      </c>
      <c r="D157" s="2" t="s">
        <v>8</v>
      </c>
      <c r="E157" s="1" t="s">
        <v>0</v>
      </c>
      <c r="F157" s="4">
        <v>1152.6600000000001</v>
      </c>
    </row>
    <row r="158" spans="1:6" x14ac:dyDescent="0.25">
      <c r="A158" s="1" t="str">
        <f>"00091323"</f>
        <v>00091323</v>
      </c>
      <c r="B158" s="1" t="str">
        <f>"SL"</f>
        <v>SL</v>
      </c>
      <c r="C158" s="1" t="s">
        <v>0</v>
      </c>
      <c r="D158" s="2" t="s">
        <v>8</v>
      </c>
      <c r="E158" s="1" t="s">
        <v>0</v>
      </c>
      <c r="F158" s="4">
        <v>10.92</v>
      </c>
    </row>
    <row r="159" spans="1:6" x14ac:dyDescent="0.25">
      <c r="A159" s="1" t="str">
        <f>"00091324"</f>
        <v>00091324</v>
      </c>
      <c r="B159" s="1" t="str">
        <f>"  "</f>
        <v xml:space="preserve">  </v>
      </c>
      <c r="C159" s="1" t="s">
        <v>0</v>
      </c>
      <c r="D159" s="2" t="s">
        <v>9</v>
      </c>
      <c r="E159" s="1" t="s">
        <v>0</v>
      </c>
      <c r="F159" s="5" t="s">
        <v>48</v>
      </c>
    </row>
    <row r="160" spans="1:6" x14ac:dyDescent="0.25">
      <c r="A160" s="1" t="str">
        <f>"00091325"</f>
        <v>00091325</v>
      </c>
      <c r="B160" s="1" t="str">
        <f>"  "</f>
        <v xml:space="preserve">  </v>
      </c>
      <c r="C160" s="1" t="s">
        <v>0</v>
      </c>
      <c r="D160" s="2" t="s">
        <v>9</v>
      </c>
      <c r="E160" s="1" t="s">
        <v>0</v>
      </c>
      <c r="F160" s="5" t="s">
        <v>48</v>
      </c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re Metadata" ma:contentTypeID="0x010100BAD75EA75CD83B45A34259F0B184D02700B2BE04684DDCC34FB28F0EBF3824ECD7" ma:contentTypeVersion="9" ma:contentTypeDescription="" ma:contentTypeScope="" ma:versionID="c49c61a88f697435781602d924ff86ca">
  <xsd:schema xmlns:xsd="http://www.w3.org/2001/XMLSchema" xmlns:xs="http://www.w3.org/2001/XMLSchema" xmlns:p="http://schemas.microsoft.com/office/2006/metadata/properties" xmlns:ns2="76d38050-7b15-4892-beee-6b8430b169cf" xmlns:ns3="32249c65-da49-47e9-984a-f0159a6f027c" targetNamespace="http://schemas.microsoft.com/office/2006/metadata/properties" ma:root="true" ma:fieldsID="2762e314e42e997d6bf5bffd5f99ccb2" ns2:_="" ns3:_="">
    <xsd:import namespace="76d38050-7b15-4892-beee-6b8430b169cf"/>
    <xsd:import namespace="32249c65-da49-47e9-984a-f0159a6f027c"/>
    <xsd:element name="properties">
      <xsd:complexType>
        <xsd:sequence>
          <xsd:element name="documentManagement">
            <xsd:complexType>
              <xsd:all>
                <xsd:element ref="ns2:Fee_x0020_Schedule"/>
                <xsd:element ref="ns2:Effective_x0020_Date"/>
                <xsd:element ref="ns3:DHHSInternetDivision" minOccurs="0"/>
                <xsd:element ref="ns3:DHHSInternetTopic" minOccurs="0"/>
                <xsd:element ref="ns3:DHHSInternetPCM" minOccurs="0"/>
                <xsd:element ref="ns3:DHHSInternetWCP" minOccurs="0"/>
                <xsd:element ref="ns3:SharedWithUsers" minOccurs="0"/>
                <xsd:element ref="ns3:DHHSInternetEffective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d38050-7b15-4892-beee-6b8430b169cf" elementFormDefault="qualified">
    <xsd:import namespace="http://schemas.microsoft.com/office/2006/documentManagement/types"/>
    <xsd:import namespace="http://schemas.microsoft.com/office/infopath/2007/PartnerControls"/>
    <xsd:element name="Fee_x0020_Schedule" ma:index="2" ma:displayName="Fee Schedule" ma:default="Ambulatory Surgery Center Rates" ma:format="Dropdown" ma:internalName="Fee_x0020_Schedule">
      <xsd:simpleType>
        <xsd:union memberTypes="dms:Text">
          <xsd:simpleType>
            <xsd:restriction base="dms:Choice">
              <xsd:enumeration value="Ambulatory Surgery Center Rates"/>
              <xsd:enumeration value="Ambulance Services"/>
              <xsd:enumeration value="Anesthesia"/>
              <xsd:enumeration value="APR-DRG"/>
              <xsd:enumeration value="Chiropractic Services"/>
              <xsd:enumeration value="Clinical Lab"/>
              <xsd:enumeration value="COVID-19"/>
              <xsd:enumeration value="Dental Services"/>
              <xsd:enumeration value="Durable Medical Equipment, Medical Supplies, Orthotics and Prosthetics"/>
              <xsd:enumeration value="EAPG Base Rates"/>
              <xsd:enumeration value="Enhanced Payments to Primary Care Providers"/>
              <xsd:enumeration value="FQHC"/>
              <xsd:enumeration value="Free Standing Birth Centers"/>
              <xsd:enumeration value="Health Check Services"/>
              <xsd:enumeration value="Hearing Aid"/>
              <xsd:enumeration value="Home &amp; Community Based Services"/>
              <xsd:enumeration value="Home Health Agency"/>
              <xsd:enumeration value="Hospice"/>
              <xsd:enumeration value="Hospital Non-Acute Admin Level of Care"/>
              <xsd:enumeration value="Injectables"/>
              <xsd:enumeration value="Interpretation Services"/>
              <xsd:enumeration value="Mental Health and Substance Use"/>
              <xsd:enumeration value="Non-Emergency Transportation Services"/>
              <xsd:enumeration value="Nursing Services"/>
              <xsd:enumeration value="​Pediatric Feeding Clinics"/>
              <xsd:enumeration value="Personal Assistance Services"/>
              <xsd:enumeration value="Physical Therapy and Occupational Therapy Services"/>
              <xsd:enumeration value="Physician Services"/>
              <xsd:enumeration value="Podiatry Services"/>
              <xsd:enumeration value="Specialized Add-On Services"/>
              <xsd:enumeration value="Speech Pathology and Audiology Services"/>
              <xsd:enumeration value="Swing Bed"/>
              <xsd:enumeration value="Visual Care Services"/>
            </xsd:restriction>
          </xsd:simpleType>
        </xsd:union>
      </xsd:simpleType>
    </xsd:element>
    <xsd:element name="Effective_x0020_Date" ma:index="3" ma:displayName="Effective Date" ma:format="DateOnly" ma:internalName="Effective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249c65-da49-47e9-984a-f0159a6f027c" elementFormDefault="qualified">
    <xsd:import namespace="http://schemas.microsoft.com/office/2006/documentManagement/types"/>
    <xsd:import namespace="http://schemas.microsoft.com/office/infopath/2007/PartnerControls"/>
    <xsd:element name="DHHSInternetDivision" ma:index="4" nillable="true" ma:displayName="Division" ma:format="Dropdown" ma:internalName="DHHSInternetDivision">
      <xsd:simpleType>
        <xsd:restriction base="dms:Choice">
          <xsd:enumeration value="Agency-Wide"/>
          <xsd:enumeration value="Behavioral Health"/>
          <xsd:enumeration value="Children and Family Services"/>
          <xsd:enumeration value="Developmental Disabilities"/>
          <xsd:enumeration value="Medicaid &amp; Long-Term Care"/>
          <xsd:enumeration value="Public Health"/>
          <xsd:enumeration value="Operational"/>
        </xsd:restriction>
      </xsd:simpleType>
    </xsd:element>
    <xsd:element name="DHHSInternetTopic" ma:index="5" nillable="true" ma:displayName="Topic" ma:format="Dropdown" ma:internalName="DHHSInternetTopic">
      <xsd:simpleType>
        <xsd:union memberTypes="dms:Text">
          <xsd:simpleType>
            <xsd:restriction base="dms:Choice">
              <xsd:enumeration value="About"/>
              <xsd:enumeration value="Addiction"/>
              <xsd:enumeration value="Board Info"/>
              <xsd:enumeration value="Certificates"/>
              <xsd:enumeration value="Child Care"/>
              <xsd:enumeration value="Children"/>
              <xsd:enumeration value="Community and Rural Health Planning"/>
              <xsd:enumeration value="Consumer Advocacy"/>
              <xsd:enumeration value="Contact"/>
              <xsd:enumeration value="Disabilities Assistance"/>
              <xsd:enumeration value="Diseases &amp; Conditions"/>
              <xsd:enumeration value="Drug Overdose Prevention"/>
              <xsd:enumeration value="Economic Assistance"/>
              <xsd:enumeration value="Epidemiology and Informatics"/>
              <xsd:enumeration value="Environmental Health"/>
              <xsd:enumeration value="Facilities"/>
              <xsd:enumeration value="Families"/>
              <xsd:enumeration value="General Administration &amp; Support"/>
              <xsd:enumeration value="General Assistance"/>
              <xsd:enumeration value="General Licensing &amp; Regs"/>
              <xsd:enumeration value="Health Promotion"/>
              <xsd:enumeration value="Injury"/>
              <xsd:enumeration value="Legislation"/>
              <xsd:enumeration value="Lifespan Health"/>
              <xsd:enumeration value="MCAH"/>
              <xsd:enumeration value="Medicaid Related Assistance"/>
              <xsd:enumeration value="Mental Health"/>
              <xsd:enumeration value="Online Services"/>
              <xsd:enumeration value="Other"/>
              <xsd:enumeration value="Prevention"/>
              <xsd:enumeration value="Professions &amp; Occupations"/>
              <xsd:enumeration value="Safety"/>
              <xsd:enumeration value="Seniors"/>
              <xsd:enumeration value="State Committees"/>
              <xsd:enumeration value="Statutes &amp; Regs"/>
              <xsd:enumeration value="Suicide Prevention"/>
              <xsd:enumeration value="Tobacco Free Nebraska"/>
              <xsd:enumeration value="Vital Records"/>
              <xsd:enumeration value="Wellness &amp; Prevention"/>
              <xsd:enumeration value="Youth Facilities &amp; Services"/>
              <xsd:enumeration value="News Release"/>
            </xsd:restriction>
          </xsd:simpleType>
        </xsd:union>
      </xsd:simpleType>
    </xsd:element>
    <xsd:element name="DHHSInternetPCM" ma:index="6" nillable="true" ma:displayName="PCM" ma:internalName="DHHSInternetPCM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  <xsd:enumeration value="5"/>
                    <xsd:enumeration value="6"/>
                    <xsd:enumeration value="7"/>
                    <xsd:enumeration value="8"/>
                    <xsd:enumeration value="9"/>
                    <xsd:enumeration value="10"/>
                    <xsd:enumeration value="11"/>
                  </xsd:restriction>
                </xsd:simpleType>
              </xsd:element>
            </xsd:sequence>
          </xsd:extension>
        </xsd:complexContent>
      </xsd:complexType>
    </xsd:element>
    <xsd:element name="DHHSInternetWCP" ma:index="7" nillable="true" ma:displayName="WCP" ma:internalName="DHHSInternetWCP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9"/>
                    <xsd:enumeration value="10"/>
                    <xsd:enumeration value="11"/>
                    <xsd:enumeration value="12"/>
                    <xsd:enumeration value="13"/>
                    <xsd:enumeration value="14"/>
                    <xsd:enumeration value="15"/>
                    <xsd:enumeration value="16"/>
                    <xsd:enumeration value="17"/>
                    <xsd:enumeration value="18"/>
                    <xsd:enumeration value="19"/>
                    <xsd:enumeration value="20"/>
                    <xsd:enumeration value="21"/>
                    <xsd:enumeration value="22"/>
                    <xsd:enumeration value="23"/>
                    <xsd:enumeration value="24"/>
                    <xsd:enumeration value="25"/>
                    <xsd:enumeration value="26"/>
                    <xsd:enumeration value="27"/>
                    <xsd:enumeration value="28"/>
                    <xsd:enumeration value="29"/>
                    <xsd:enumeration value="30"/>
                    <xsd:enumeration value="31"/>
                    <xsd:enumeration value="32"/>
                    <xsd:enumeration value="33"/>
                    <xsd:enumeration value="34"/>
                    <xsd:enumeration value="35"/>
                    <xsd:enumeration value="36"/>
                    <xsd:enumeration value="37"/>
                    <xsd:enumeration value="38"/>
                    <xsd:enumeration value="39"/>
                    <xsd:enumeration value="40"/>
                    <xsd:enumeration value="41"/>
                    <xsd:enumeration value="42"/>
                    <xsd:enumeration value="43"/>
                    <xsd:enumeration value="44"/>
                    <xsd:enumeration value="45"/>
                    <xsd:enumeration value="46"/>
                    <xsd:enumeration value="47"/>
                    <xsd:enumeration value="48"/>
                    <xsd:enumeration value="49"/>
                    <xsd:enumeration value="50"/>
                    <xsd:enumeration value="51"/>
                    <xsd:enumeration value="52"/>
                    <xsd:enumeration value="53"/>
                    <xsd:enumeration value="54"/>
                    <xsd:enumeration value="55"/>
                    <xsd:enumeration value="56"/>
                    <xsd:enumeration value="57"/>
                    <xsd:enumeration value="58"/>
                    <xsd:enumeration value="59"/>
                    <xsd:enumeration value="60"/>
                    <xsd:enumeration value="61"/>
                    <xsd:enumeration value="62"/>
                    <xsd:enumeration value="63"/>
                    <xsd:enumeration value="64"/>
                    <xsd:enumeration value="65"/>
                    <xsd:enumeration value="66"/>
                    <xsd:enumeration value="67"/>
                    <xsd:enumeration value="68"/>
                    <xsd:enumeration value="69"/>
                    <xsd:enumeration value="70"/>
                    <xsd:enumeration value="71"/>
                    <xsd:enumeration value="72"/>
                    <xsd:enumeration value="73"/>
                    <xsd:enumeration value="74"/>
                    <xsd:enumeration value="75"/>
                    <xsd:enumeration value="76"/>
                    <xsd:enumeration value="77"/>
                    <xsd:enumeration value="78"/>
                    <xsd:enumeration value="79"/>
                    <xsd:enumeration value="80"/>
                    <xsd:enumeration value="81"/>
                    <xsd:enumeration value="82"/>
                    <xsd:enumeration value="83"/>
                    <xsd:enumeration value="84"/>
                    <xsd:enumeration value="85"/>
                    <xsd:enumeration value="86"/>
                    <xsd:enumeration value="87"/>
                    <xsd:enumeration value="88"/>
                    <xsd:enumeration value="89"/>
                    <xsd:enumeration value="90"/>
                    <xsd:enumeration value="91"/>
                    <xsd:enumeration value="92"/>
                    <xsd:enumeration value="93"/>
                    <xsd:enumeration value="94"/>
                    <xsd:enumeration value="95"/>
                    <xsd:enumeration value="96"/>
                    <xsd:enumeration value="97"/>
                    <xsd:enumeration value="98"/>
                    <xsd:enumeration value="99"/>
                    <xsd:enumeration value="100"/>
                    <xsd:enumeration value="101"/>
                  </xsd:restriction>
                </xsd:simpleType>
              </xsd:element>
            </xsd:sequence>
          </xsd:extension>
        </xsd:complexContent>
      </xsd:complexType>
    </xsd:element>
    <xsd:element name="SharedWithUsers" ma:index="14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HHSInternetEffectiveDate" ma:index="15" nillable="true" ma:displayName="Effective Date" ma:format="DateOnly" ma:internalName="DHHSInternetEffective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HHSInternetEffectiveDate xmlns="32249c65-da49-47e9-984a-f0159a6f027c" xsi:nil="true"/>
    <DHHSInternetTopic xmlns="32249c65-da49-47e9-984a-f0159a6f027c" xsi:nil="true"/>
    <DHHSInternetPCM xmlns="32249c65-da49-47e9-984a-f0159a6f027c">
      <Value>11</Value>
    </DHHSInternetPCM>
    <DHHSInternetDivision xmlns="32249c65-da49-47e9-984a-f0159a6f027c" xsi:nil="true"/>
    <Fee_x0020_Schedule xmlns="76d38050-7b15-4892-beee-6b8430b169cf">Immunization</Fee_x0020_Schedule>
    <DHHSInternetWCP xmlns="32249c65-da49-47e9-984a-f0159a6f027c"/>
    <Effective_x0020_Date xmlns="76d38050-7b15-4892-beee-6b8430b169cf">2026-10-01T05:00:00+00:00</Effective_x0020_Date>
    <SharedWithUsers xmlns="32249c65-da49-47e9-984a-f0159a6f027c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7761712E-6C70-43CF-A80F-F77B8B54591D}"/>
</file>

<file path=customXml/itemProps2.xml><?xml version="1.0" encoding="utf-8"?>
<ds:datastoreItem xmlns:ds="http://schemas.openxmlformats.org/officeDocument/2006/customXml" ds:itemID="{25F7E3A7-34E9-490A-88C2-1A98DF2E4E50}"/>
</file>

<file path=customXml/itemProps3.xml><?xml version="1.0" encoding="utf-8"?>
<ds:datastoreItem xmlns:ds="http://schemas.openxmlformats.org/officeDocument/2006/customXml" ds:itemID="{1E9C2175-3D9D-4C6B-84E0-98EA6E8CB5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23_202609301240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Suzanne Hart</dc:creator>
  <cp:lastModifiedBy>Hart, Suzanne</cp:lastModifiedBy>
  <dcterms:created xsi:type="dcterms:W3CDTF">2026-09-30T18:04:26Z</dcterms:created>
  <dcterms:modified xsi:type="dcterms:W3CDTF">2026-09-30T20:23:08Z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0x010100BAD75EA75CD83B45A34259F0B184D02700B2BE04684DDCC34FB28F0EBF3824ECD7</vt:lpwstr>
  </property>
  <property fmtid="{D5CDD505-2E9C-101B-9397-08002B2CF9AE}" pid="3" name="Order">
    <vt:r8>86200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TemplateUrl">
    <vt:lpwstr/>
  </property>
  <property fmtid="{D5CDD505-2E9C-101B-9397-08002B2CF9AE}" pid="9" name="ComplianceAssetId">
    <vt:lpwstr/>
  </property>
</Properties>
</file>