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hhsemployees/sites/MLTC/Strategic Initiatives/ARPA/"/>
    </mc:Choice>
  </mc:AlternateContent>
  <xr:revisionPtr revIDLastSave="0" documentId="13_ncr:1_{2B6F55C2-20C8-41AD-AFD1-C89A328D129E}" xr6:coauthVersionLast="47" xr6:coauthVersionMax="47" xr10:uidLastSave="{00000000-0000-0000-0000-000000000000}"/>
  <bookViews>
    <workbookView xWindow="25290" yWindow="390" windowWidth="40950" windowHeight="20595" activeTab="1" xr2:uid="{AB158683-541E-4CA5-B073-703BA1AB50AE}"/>
  </bookViews>
  <sheets>
    <sheet name="B) FMAP Claiming  (April 24)" sheetId="2" r:id="rId1"/>
    <sheet name="C) Spend Plan (April 24)" sheetId="1" r:id="rId2"/>
  </sheets>
  <externalReferences>
    <externalReference r:id="rId3"/>
    <externalReference r:id="rId4"/>
  </externalReferences>
  <definedNames>
    <definedName name="_xlnm.Print_Area" localSheetId="0">'B) FMAP Claiming  (April 24)'!$A$2:$H$42</definedName>
    <definedName name="_xlnm.Print_Titles" localSheetId="0">'B) FMAP Claiming  (April 24)'!$2:$3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7" i="1" l="1"/>
  <c r="G63" i="1"/>
  <c r="X64" i="1"/>
  <c r="X63" i="1"/>
  <c r="W64" i="1"/>
  <c r="W63" i="1"/>
  <c r="V64" i="1"/>
  <c r="V63" i="1"/>
  <c r="U64" i="1"/>
  <c r="U63" i="1"/>
  <c r="I64" i="1"/>
  <c r="I63" i="1"/>
  <c r="R63" i="1" l="1"/>
  <c r="I49" i="1"/>
  <c r="W36" i="1" l="1"/>
  <c r="W35" i="1"/>
  <c r="T23" i="1"/>
  <c r="L24" i="1"/>
  <c r="I66" i="1" l="1"/>
  <c r="W38" i="1"/>
  <c r="W37" i="1"/>
  <c r="I37" i="1" s="1"/>
  <c r="I35" i="1"/>
  <c r="I29" i="1"/>
  <c r="I24" i="1"/>
  <c r="I23" i="1"/>
  <c r="T64" i="1" l="1"/>
  <c r="S64" i="1"/>
  <c r="S63" i="1"/>
  <c r="I54" i="1"/>
  <c r="I53" i="1"/>
  <c r="E38" i="2" l="1"/>
  <c r="D38" i="2"/>
  <c r="C38" i="2"/>
  <c r="F33" i="2"/>
  <c r="E33" i="2"/>
  <c r="D33" i="2"/>
  <c r="C33" i="2"/>
  <c r="C34" i="2" s="1"/>
  <c r="F30" i="2"/>
  <c r="F29" i="2"/>
  <c r="E29" i="2"/>
  <c r="E30" i="2" s="1"/>
  <c r="D29" i="2"/>
  <c r="C29" i="2"/>
  <c r="G28" i="2"/>
  <c r="C23" i="2"/>
  <c r="E22" i="2"/>
  <c r="E23" i="2" s="1"/>
  <c r="E34" i="2" s="1"/>
  <c r="E39" i="2" s="1"/>
  <c r="D22" i="2"/>
  <c r="D23" i="2" s="1"/>
  <c r="D34" i="2" s="1"/>
  <c r="G15" i="2"/>
  <c r="G34" i="2" l="1"/>
  <c r="D35" i="2"/>
  <c r="E35" i="2"/>
  <c r="C39" i="2"/>
  <c r="F35" i="2"/>
  <c r="D39" i="2"/>
  <c r="C40" i="2"/>
  <c r="D40" i="2"/>
  <c r="D41" i="2" s="1"/>
  <c r="E40" i="2"/>
  <c r="F22" i="2"/>
  <c r="F23" i="2" s="1"/>
  <c r="F34" i="2" s="1"/>
  <c r="F39" i="2" s="1"/>
  <c r="G29" i="2"/>
  <c r="G30" i="2" s="1"/>
  <c r="C35" i="2"/>
  <c r="F38" i="2"/>
  <c r="F40" i="2" s="1"/>
  <c r="F41" i="2" s="1"/>
  <c r="C30" i="2"/>
  <c r="G38" i="2"/>
  <c r="D30" i="2"/>
  <c r="G33" i="2"/>
  <c r="G35" i="2" s="1"/>
  <c r="G40" i="2" l="1"/>
  <c r="C41" i="2"/>
  <c r="K40" i="2"/>
  <c r="G39" i="2"/>
  <c r="L40" i="2"/>
  <c r="E41" i="2"/>
  <c r="G41" i="2" l="1"/>
  <c r="J40" i="2"/>
  <c r="P64" i="1" l="1"/>
  <c r="O64" i="1"/>
  <c r="O63" i="1"/>
  <c r="P63" i="1"/>
  <c r="Q64" i="1"/>
  <c r="Q63" i="1"/>
  <c r="R64" i="1"/>
  <c r="I18" i="1"/>
  <c r="I17" i="1"/>
  <c r="I36" i="1"/>
  <c r="I30" i="1"/>
  <c r="I11" i="1"/>
  <c r="I38" i="1"/>
  <c r="G37" i="1" l="1"/>
  <c r="N64" i="1" l="1"/>
  <c r="M64" i="1"/>
  <c r="L64" i="1"/>
  <c r="K64" i="1"/>
  <c r="J64" i="1"/>
  <c r="N63" i="1"/>
  <c r="M63" i="1"/>
  <c r="L63" i="1"/>
  <c r="K63" i="1"/>
  <c r="J63" i="1"/>
  <c r="I32" i="1"/>
  <c r="I31" i="1"/>
  <c r="I22" i="1"/>
  <c r="I21" i="1"/>
  <c r="I20" i="1"/>
  <c r="I12" i="1"/>
  <c r="I10" i="1"/>
  <c r="I19" i="1" l="1"/>
  <c r="T63" i="1" l="1"/>
  <c r="I9" i="1"/>
  <c r="I68" i="1" l="1"/>
</calcChain>
</file>

<file path=xl/sharedStrings.xml><?xml version="1.0" encoding="utf-8"?>
<sst xmlns="http://schemas.openxmlformats.org/spreadsheetml/2006/main" count="190" uniqueCount="108">
  <si>
    <t>Initial Estimated HCBS Spending from 4-1-21 to 3-31-22</t>
  </si>
  <si>
    <t>Revised Estimate Based on  Spending</t>
  </si>
  <si>
    <t>Actual Spending to Date</t>
  </si>
  <si>
    <t>Note</t>
  </si>
  <si>
    <t>Apr-Jun</t>
  </si>
  <si>
    <t>Jul-Sep</t>
  </si>
  <si>
    <t>Sep-Dec</t>
  </si>
  <si>
    <t>Jan-Mar</t>
  </si>
  <si>
    <t>Iniatives Enhancing Medicaid HCBS</t>
  </si>
  <si>
    <t>Proposal Number</t>
  </si>
  <si>
    <t>Title</t>
  </si>
  <si>
    <t>Type</t>
  </si>
  <si>
    <t>FFP% Estimated</t>
  </si>
  <si>
    <t>Total Estimated Cost</t>
  </si>
  <si>
    <t>Funding</t>
  </si>
  <si>
    <t>Actual/Estimated Spend Plan (by Activity and by Period)</t>
  </si>
  <si>
    <t>Total</t>
  </si>
  <si>
    <t>QE 9/21*</t>
  </si>
  <si>
    <t>QE 12/21*</t>
  </si>
  <si>
    <t>QE 3/22*</t>
  </si>
  <si>
    <t>QE 6/22*</t>
  </si>
  <si>
    <t>QE 9/22*</t>
  </si>
  <si>
    <t>QE 12/22*</t>
  </si>
  <si>
    <t>QE 3/23*</t>
  </si>
  <si>
    <t>QE 3/24</t>
  </si>
  <si>
    <t>QE 6/24</t>
  </si>
  <si>
    <t>Grants to agencies to purchase telehealth equipment</t>
  </si>
  <si>
    <t>Provider</t>
  </si>
  <si>
    <t>GF</t>
  </si>
  <si>
    <t>FFP</t>
  </si>
  <si>
    <t>Convert or renovate facilities for other purposes or enhance purpose.</t>
  </si>
  <si>
    <t>Funding of non-federal share for Administration on Community Lifing grants for State Unit on Aging</t>
  </si>
  <si>
    <t>IDS</t>
  </si>
  <si>
    <t>Procure a fiscal intermediary and change the rate methodology for personal assistance services and chore services</t>
  </si>
  <si>
    <t>Temporary Provider Rate increases for HCBS Waiver Services</t>
  </si>
  <si>
    <t>PACE Provider Relief Payments</t>
  </si>
  <si>
    <t>Fund the Planning and Implementation of an 1115 Demonstration Waiver for SMI and SED Treatment</t>
  </si>
  <si>
    <t>Fund consultant to provide recommendations to reduce reliance on congregate care in support of independent living for DD clients</t>
  </si>
  <si>
    <t>Targeted Case Management Option Provider Relief Payments</t>
  </si>
  <si>
    <t xml:space="preserve">Fund Evaluation of Nebraska's Developmental Disability System and Supports (LB376) </t>
  </si>
  <si>
    <t>IDS and Provider</t>
  </si>
  <si>
    <t>TOTAL</t>
  </si>
  <si>
    <t>Available Funds due to Increased FMAP    -----&gt;</t>
  </si>
  <si>
    <t>GF Available</t>
  </si>
  <si>
    <t>GF Allocated</t>
  </si>
  <si>
    <t>GF Unallocated</t>
  </si>
  <si>
    <t>Key</t>
  </si>
  <si>
    <t>* Projected Actual expenditure</t>
  </si>
  <si>
    <t>Blended (Aid and Admin)</t>
  </si>
  <si>
    <t>QE 9/24</t>
  </si>
  <si>
    <t>QE 12/24</t>
  </si>
  <si>
    <t>QE 6/23*</t>
  </si>
  <si>
    <t>Personal Assistance Services Provider Rate Increase (updated 4/2023)</t>
  </si>
  <si>
    <t>Fund Americans with Disability Act (ADA) consulting</t>
  </si>
  <si>
    <t xml:space="preserve">Community-based Behavioral Health System Enhancements </t>
  </si>
  <si>
    <t>Calculation of Supplemental Funding from 10% FMAP Increase</t>
  </si>
  <si>
    <t>ARPA Sec. 9817; eff. 4/1/21 to 3/31/22</t>
  </si>
  <si>
    <t>Federal Fiscal Year</t>
  </si>
  <si>
    <t xml:space="preserve">FFY 21 </t>
  </si>
  <si>
    <t xml:space="preserve">FFY 22 </t>
  </si>
  <si>
    <t>Quarter</t>
  </si>
  <si>
    <t>Q3:  Apr to Jun</t>
  </si>
  <si>
    <t>Q4:  Jul to Sep</t>
  </si>
  <si>
    <t>Q1:  Oct to Dec</t>
  </si>
  <si>
    <t>Q2:  Jan to Mar</t>
  </si>
  <si>
    <t xml:space="preserve">Total </t>
  </si>
  <si>
    <t>ASSUMPTIONS</t>
  </si>
  <si>
    <r>
      <t xml:space="preserve">Qualifying Baseline Total Costs </t>
    </r>
    <r>
      <rPr>
        <sz val="11"/>
        <color rgb="FFFF0000"/>
        <rFont val="Calibri"/>
        <family val="2"/>
        <scheme val="minor"/>
      </rPr>
      <t>(Populate blue shaded cells with projections)</t>
    </r>
  </si>
  <si>
    <t>Home and Community Based Services</t>
  </si>
  <si>
    <t>Case Management Services</t>
  </si>
  <si>
    <t>Rehabilitation Services</t>
  </si>
  <si>
    <t>Other</t>
  </si>
  <si>
    <t>Subtotal:  Baseline</t>
  </si>
  <si>
    <r>
      <t xml:space="preserve">FMAP </t>
    </r>
    <r>
      <rPr>
        <sz val="11"/>
        <color rgb="FFFF0000"/>
        <rFont val="Calibri"/>
        <family val="2"/>
        <scheme val="minor"/>
      </rPr>
      <t>(Populate blue shaded cells with federal match assumptions)</t>
    </r>
  </si>
  <si>
    <t>State's FMAP</t>
  </si>
  <si>
    <t>FFCRA Increase  1/</t>
  </si>
  <si>
    <t>ARPA Increase</t>
  </si>
  <si>
    <t>Combined FMAP</t>
  </si>
  <si>
    <t>IMPACT TO FUNDING</t>
  </si>
  <si>
    <t>Current Funding</t>
  </si>
  <si>
    <t>State Match (-10% of cost)</t>
  </si>
  <si>
    <t>Federal Match (+10% of cost)</t>
  </si>
  <si>
    <t xml:space="preserve">&lt;----------- Available Funds due to Increased FMAP    </t>
  </si>
  <si>
    <t>Subtotal:  Current Funding</t>
  </si>
  <si>
    <t>Supplemental Funding</t>
  </si>
  <si>
    <t>Repurposed State Match</t>
  </si>
  <si>
    <t>Federal Match</t>
  </si>
  <si>
    <t>Subtotal:  Non-Supplant Funding</t>
  </si>
  <si>
    <t>Overall Funding Change</t>
  </si>
  <si>
    <t>State Match</t>
  </si>
  <si>
    <t>% Funding Increase</t>
  </si>
  <si>
    <t>Home Health Services Provider Relief Payments</t>
  </si>
  <si>
    <t>QE 9/23*</t>
  </si>
  <si>
    <t>HCBS Direct Service Workforce Stabilization Grant - Aged and Disabled Waiver</t>
  </si>
  <si>
    <t>HCBS Strengthening Person-Centered Planning Training Grant</t>
  </si>
  <si>
    <t>Grants to agencies to purchase agency vehicle or vehicle modification</t>
  </si>
  <si>
    <t>Implementation of recommendations from Developmental Disability System Evaluation</t>
  </si>
  <si>
    <t>EVV for Home Health</t>
  </si>
  <si>
    <t>Program for All-Inclusive Care for the Elderly Provider Relief Payment</t>
  </si>
  <si>
    <t>Family Support Waiver</t>
  </si>
  <si>
    <t>QE 12/23*</t>
  </si>
  <si>
    <t>QE 3/24*</t>
  </si>
  <si>
    <t>Grants to agenceis to provide supervisor training opportunities for Emergency Safety Intervention training</t>
  </si>
  <si>
    <t>Grants to agencies to provide Front Line Supervisor training</t>
  </si>
  <si>
    <t>Rate Survey for EDN Care Coordination Services</t>
  </si>
  <si>
    <t>Implementation of Standardized Assessment Tools for ICF LOC</t>
  </si>
  <si>
    <t>School Based Services</t>
  </si>
  <si>
    <t>Medicaid involved Child Welfare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</si>
</sst>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11" xfId="0" applyBorder="1"/>
    <xf numFmtId="0" fontId="0" fillId="0" borderId="12" xfId="0" applyBorder="1"/>
    <xf numFmtId="164" fontId="0" fillId="0" borderId="13" xfId="2" applyNumberFormat="1" applyFont="1" applyBorder="1"/>
    <xf numFmtId="164" fontId="0" fillId="0" borderId="17" xfId="2" applyNumberFormat="1" applyFont="1" applyBorder="1"/>
    <xf numFmtId="0" fontId="0" fillId="0" borderId="18" xfId="0" applyBorder="1"/>
    <xf numFmtId="0" fontId="0" fillId="0" borderId="24" xfId="0" applyBorder="1" applyAlignment="1">
      <alignment horizontal="center"/>
    </xf>
    <xf numFmtId="165" fontId="0" fillId="0" borderId="0" xfId="0" applyNumberFormat="1"/>
    <xf numFmtId="43" fontId="0" fillId="0" borderId="0" xfId="0" applyNumberFormat="1"/>
    <xf numFmtId="0" fontId="6" fillId="0" borderId="32" xfId="0" applyFont="1" applyBorder="1" applyAlignment="1">
      <alignment horizontal="left" wrapText="1"/>
    </xf>
    <xf numFmtId="165" fontId="6" fillId="0" borderId="9" xfId="1" applyNumberFormat="1" applyFont="1" applyFill="1" applyBorder="1"/>
    <xf numFmtId="0" fontId="6" fillId="0" borderId="27" xfId="0" applyFont="1" applyBorder="1" applyAlignment="1">
      <alignment horizontal="left" wrapText="1"/>
    </xf>
    <xf numFmtId="165" fontId="6" fillId="0" borderId="30" xfId="1" applyNumberFormat="1" applyFont="1" applyFill="1" applyBorder="1"/>
    <xf numFmtId="165" fontId="0" fillId="0" borderId="0" xfId="1" applyNumberFormat="1" applyFont="1" applyFill="1"/>
    <xf numFmtId="0" fontId="2" fillId="0" borderId="0" xfId="0" applyFont="1"/>
    <xf numFmtId="165" fontId="2" fillId="0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165" fontId="0" fillId="0" borderId="19" xfId="1" applyNumberFormat="1" applyFont="1" applyFill="1" applyBorder="1"/>
    <xf numFmtId="165" fontId="0" fillId="0" borderId="16" xfId="1" applyNumberFormat="1" applyFont="1" applyFill="1" applyBorder="1"/>
    <xf numFmtId="0" fontId="0" fillId="0" borderId="0" xfId="0"/>
    <xf numFmtId="0" fontId="0" fillId="0" borderId="41" xfId="0" applyBorder="1"/>
    <xf numFmtId="0" fontId="0" fillId="0" borderId="26" xfId="0" applyBorder="1"/>
    <xf numFmtId="0" fontId="0" fillId="0" borderId="43" xfId="0" applyBorder="1"/>
    <xf numFmtId="0" fontId="0" fillId="0" borderId="44" xfId="0" applyBorder="1"/>
    <xf numFmtId="0" fontId="2" fillId="0" borderId="9" xfId="0" applyFont="1" applyBorder="1" applyAlignment="1">
      <alignment horizontal="center" wrapText="1"/>
    </xf>
    <xf numFmtId="164" fontId="0" fillId="4" borderId="0" xfId="2" applyNumberFormat="1" applyFont="1" applyFill="1" applyBorder="1"/>
    <xf numFmtId="164" fontId="0" fillId="0" borderId="0" xfId="2" applyNumberFormat="1" applyFont="1" applyBorder="1"/>
    <xf numFmtId="164" fontId="0" fillId="0" borderId="0" xfId="2" applyNumberFormat="1" applyFont="1"/>
    <xf numFmtId="164" fontId="10" fillId="4" borderId="0" xfId="2" applyNumberFormat="1" applyFont="1" applyFill="1" applyBorder="1"/>
    <xf numFmtId="164" fontId="10" fillId="0" borderId="0" xfId="2" applyNumberFormat="1" applyFont="1" applyBorder="1"/>
    <xf numFmtId="0" fontId="0" fillId="0" borderId="0" xfId="0" applyAlignment="1">
      <alignment horizontal="left" indent="2"/>
    </xf>
    <xf numFmtId="164" fontId="10" fillId="4" borderId="9" xfId="2" applyNumberFormat="1" applyFont="1" applyFill="1" applyBorder="1"/>
    <xf numFmtId="164" fontId="10" fillId="0" borderId="9" xfId="2" applyNumberFormat="1" applyFont="1" applyBorder="1"/>
    <xf numFmtId="164" fontId="0" fillId="0" borderId="0" xfId="2" applyNumberFormat="1" applyFont="1" applyAlignment="1">
      <alignment horizontal="left" indent="2"/>
    </xf>
    <xf numFmtId="10" fontId="0" fillId="4" borderId="0" xfId="3" applyNumberFormat="1" applyFont="1" applyFill="1" applyBorder="1"/>
    <xf numFmtId="44" fontId="0" fillId="0" borderId="0" xfId="0" applyNumberFormat="1" applyAlignment="1">
      <alignment horizontal="left" indent="2"/>
    </xf>
    <xf numFmtId="10" fontId="0" fillId="0" borderId="9" xfId="3" applyNumberFormat="1" applyFont="1" applyBorder="1"/>
    <xf numFmtId="164" fontId="0" fillId="0" borderId="9" xfId="2" applyNumberFormat="1" applyFont="1" applyBorder="1"/>
    <xf numFmtId="10" fontId="12" fillId="0" borderId="0" xfId="3" applyNumberFormat="1" applyFont="1" applyBorder="1"/>
    <xf numFmtId="164" fontId="0" fillId="0" borderId="0" xfId="2" applyNumberFormat="1" applyFont="1" applyFill="1" applyBorder="1"/>
    <xf numFmtId="164" fontId="0" fillId="0" borderId="0" xfId="0" applyNumberFormat="1"/>
    <xf numFmtId="166" fontId="12" fillId="0" borderId="0" xfId="3" applyNumberFormat="1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5" xfId="0" applyFill="1" applyBorder="1" applyAlignment="1">
      <alignment horizontal="left" wrapText="1"/>
    </xf>
    <xf numFmtId="165" fontId="0" fillId="0" borderId="5" xfId="1" applyNumberFormat="1" applyFont="1" applyFill="1" applyBorder="1"/>
    <xf numFmtId="0" fontId="0" fillId="0" borderId="17" xfId="0" applyFill="1" applyBorder="1" applyAlignment="1">
      <alignment horizontal="left" wrapText="1"/>
    </xf>
    <xf numFmtId="165" fontId="0" fillId="0" borderId="17" xfId="1" applyNumberFormat="1" applyFont="1" applyFill="1" applyBorder="1"/>
    <xf numFmtId="165" fontId="0" fillId="0" borderId="21" xfId="1" applyNumberFormat="1" applyFont="1" applyFill="1" applyBorder="1"/>
    <xf numFmtId="165" fontId="0" fillId="0" borderId="14" xfId="1" applyNumberFormat="1" applyFont="1" applyFill="1" applyBorder="1"/>
    <xf numFmtId="165" fontId="0" fillId="0" borderId="32" xfId="1" applyNumberFormat="1" applyFont="1" applyFill="1" applyBorder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0" xfId="0" applyFont="1"/>
    <xf numFmtId="0" fontId="2" fillId="0" borderId="0" xfId="0" applyFont="1" applyAlignment="1">
      <alignment horizontal="left" indent="2"/>
    </xf>
    <xf numFmtId="0" fontId="0" fillId="0" borderId="0" xfId="0" applyAlignment="1">
      <alignment horizontal="left" indent="3"/>
    </xf>
    <xf numFmtId="0" fontId="10" fillId="0" borderId="0" xfId="0" applyFont="1" applyAlignment="1">
      <alignment horizontal="left" indent="3"/>
    </xf>
    <xf numFmtId="0" fontId="11" fillId="0" borderId="0" xfId="0" applyFont="1" applyAlignment="1">
      <alignment horizontal="center"/>
    </xf>
    <xf numFmtId="10" fontId="0" fillId="0" borderId="0" xfId="0" applyNumberForma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 indent="3"/>
    </xf>
    <xf numFmtId="0" fontId="12" fillId="0" borderId="0" xfId="0" applyFont="1"/>
    <xf numFmtId="0" fontId="12" fillId="0" borderId="0" xfId="0" applyFont="1" applyAlignment="1">
      <alignment horizontal="left" indent="3"/>
    </xf>
    <xf numFmtId="165" fontId="0" fillId="0" borderId="26" xfId="1" applyNumberFormat="1" applyFont="1" applyFill="1" applyBorder="1"/>
    <xf numFmtId="165" fontId="0" fillId="0" borderId="24" xfId="1" applyNumberFormat="1" applyFont="1" applyFill="1" applyBorder="1"/>
    <xf numFmtId="0" fontId="0" fillId="0" borderId="24" xfId="0" applyFill="1" applyBorder="1" applyAlignment="1">
      <alignment horizontal="center"/>
    </xf>
    <xf numFmtId="165" fontId="0" fillId="0" borderId="0" xfId="0" applyNumberFormat="1" applyBorder="1"/>
    <xf numFmtId="0" fontId="0" fillId="0" borderId="0" xfId="0" applyFill="1"/>
    <xf numFmtId="165" fontId="0" fillId="0" borderId="0" xfId="0" applyNumberFormat="1" applyFill="1" applyBorder="1"/>
    <xf numFmtId="165" fontId="0" fillId="0" borderId="0" xfId="1" applyNumberFormat="1" applyFont="1" applyFill="1" applyBorder="1"/>
    <xf numFmtId="43" fontId="0" fillId="0" borderId="0" xfId="0" applyNumberFormat="1" applyFill="1"/>
    <xf numFmtId="165" fontId="0" fillId="0" borderId="0" xfId="0" applyNumberFormat="1" applyFill="1"/>
    <xf numFmtId="165" fontId="0" fillId="0" borderId="0" xfId="1" applyNumberFormat="1" applyFont="1"/>
    <xf numFmtId="0" fontId="0" fillId="2" borderId="5" xfId="0" applyFill="1" applyBorder="1" applyAlignment="1">
      <alignment horizontal="left" wrapText="1"/>
    </xf>
    <xf numFmtId="165" fontId="0" fillId="2" borderId="5" xfId="1" applyNumberFormat="1" applyFont="1" applyFill="1" applyBorder="1"/>
    <xf numFmtId="0" fontId="0" fillId="2" borderId="17" xfId="0" applyFill="1" applyBorder="1" applyAlignment="1">
      <alignment horizontal="left" wrapText="1"/>
    </xf>
    <xf numFmtId="165" fontId="0" fillId="2" borderId="17" xfId="1" applyNumberFormat="1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44" fontId="0" fillId="0" borderId="0" xfId="2" applyFont="1" applyFill="1" applyBorder="1"/>
    <xf numFmtId="0" fontId="6" fillId="0" borderId="4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28" xfId="0" applyFont="1" applyFill="1" applyBorder="1" applyAlignment="1">
      <alignment horizontal="left" wrapText="1"/>
    </xf>
    <xf numFmtId="0" fontId="3" fillId="2" borderId="29" xfId="0" applyFont="1" applyFill="1" applyBorder="1" applyAlignment="1">
      <alignment horizontal="left" wrapText="1"/>
    </xf>
    <xf numFmtId="0" fontId="4" fillId="2" borderId="20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9" fontId="4" fillId="2" borderId="20" xfId="0" applyNumberFormat="1" applyFont="1" applyFill="1" applyBorder="1" applyAlignment="1">
      <alignment horizontal="center" wrapText="1"/>
    </xf>
    <xf numFmtId="9" fontId="4" fillId="2" borderId="27" xfId="0" applyNumberFormat="1" applyFont="1" applyFill="1" applyBorder="1" applyAlignment="1">
      <alignment horizontal="center" wrapText="1"/>
    </xf>
    <xf numFmtId="165" fontId="0" fillId="2" borderId="20" xfId="1" applyNumberFormat="1" applyFont="1" applyFill="1" applyBorder="1" applyAlignment="1">
      <alignment horizontal="center" wrapText="1"/>
    </xf>
    <xf numFmtId="165" fontId="0" fillId="2" borderId="27" xfId="1" applyNumberFormat="1" applyFont="1" applyFill="1" applyBorder="1" applyAlignment="1">
      <alignment horizontal="center" wrapText="1"/>
    </xf>
    <xf numFmtId="0" fontId="0" fillId="3" borderId="34" xfId="0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4" fillId="0" borderId="20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9" fontId="4" fillId="0" borderId="20" xfId="0" applyNumberFormat="1" applyFont="1" applyBorder="1" applyAlignment="1">
      <alignment horizontal="center" wrapText="1"/>
    </xf>
    <xf numFmtId="9" fontId="4" fillId="0" borderId="27" xfId="0" applyNumberFormat="1" applyFont="1" applyBorder="1" applyAlignment="1">
      <alignment horizontal="center" wrapText="1"/>
    </xf>
    <xf numFmtId="165" fontId="0" fillId="0" borderId="20" xfId="1" applyNumberFormat="1" applyFont="1" applyFill="1" applyBorder="1" applyAlignment="1">
      <alignment horizontal="center" wrapText="1"/>
    </xf>
    <xf numFmtId="165" fontId="0" fillId="0" borderId="27" xfId="1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 wrapText="1"/>
    </xf>
    <xf numFmtId="9" fontId="4" fillId="0" borderId="20" xfId="0" applyNumberFormat="1" applyFont="1" applyFill="1" applyBorder="1" applyAlignment="1">
      <alignment horizontal="center" wrapText="1"/>
    </xf>
    <xf numFmtId="9" fontId="4" fillId="0" borderId="27" xfId="0" applyNumberFormat="1" applyFont="1" applyFill="1" applyBorder="1" applyAlignment="1">
      <alignment horizontal="center" wrapText="1"/>
    </xf>
    <xf numFmtId="165" fontId="0" fillId="0" borderId="20" xfId="1" applyNumberFormat="1" applyFont="1" applyBorder="1" applyAlignment="1">
      <alignment horizontal="center" wrapText="1"/>
    </xf>
    <xf numFmtId="165" fontId="0" fillId="0" borderId="27" xfId="1" applyNumberFormat="1" applyFont="1" applyBorder="1" applyAlignment="1">
      <alignment horizontal="center" wrapText="1"/>
    </xf>
    <xf numFmtId="0" fontId="6" fillId="0" borderId="3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165" fontId="6" fillId="0" borderId="23" xfId="0" applyNumberFormat="1" applyFont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10" fontId="4" fillId="0" borderId="20" xfId="0" applyNumberFormat="1" applyFont="1" applyBorder="1" applyAlignment="1">
      <alignment horizontal="center" wrapText="1"/>
    </xf>
    <xf numFmtId="10" fontId="4" fillId="0" borderId="2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4" fontId="0" fillId="0" borderId="14" xfId="2" applyNumberFormat="1" applyFont="1" applyBorder="1" applyAlignment="1">
      <alignment horizontal="center"/>
    </xf>
    <xf numFmtId="164" fontId="0" fillId="0" borderId="15" xfId="2" applyNumberFormat="1" applyFont="1" applyBorder="1" applyAlignment="1">
      <alignment horizontal="center"/>
    </xf>
    <xf numFmtId="164" fontId="0" fillId="0" borderId="16" xfId="2" applyNumberFormat="1" applyFont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2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3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0" fillId="0" borderId="19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43" xfId="0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hcccs.sharepoint.com/sites/DHCMFRC/Shared%20Documents/Coronavirus/Biden%20Package/3.19.2021%20Revised%20APRA%20Estim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23%20ARPA%20Spending%20Plan%20Excel%20Submis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 Summary"/>
      <sheetName val="Appendix 1 - FMAP "/>
      <sheetName val="HCBS Super FMAP"/>
      <sheetName val="HCBS Retainer Payments"/>
      <sheetName val="$15 Min Wage"/>
      <sheetName val="CBO Estimates of House CE BRB"/>
      <sheetName val="scribbles"/>
      <sheetName val="Inmate estimates"/>
    </sheetNames>
    <sheetDataSet>
      <sheetData sheetId="0">
        <row r="38">
          <cell r="N38">
            <v>830878200</v>
          </cell>
          <cell r="O38">
            <v>678378300</v>
          </cell>
          <cell r="S38">
            <v>1509256500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) FMAP Claiming Est (Jan 23)"/>
      <sheetName val="C) Spend Plan (Jan 23)"/>
    </sheetNames>
    <sheetDataSet>
      <sheetData sheetId="0">
        <row r="29">
          <cell r="G29">
            <v>78557585.738845393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FD5E-C3BF-44C9-A0BB-EEAC0FAE4851}">
  <sheetPr>
    <pageSetUpPr fitToPage="1"/>
  </sheetPr>
  <dimension ref="A2:O42"/>
  <sheetViews>
    <sheetView zoomScale="115" zoomScaleNormal="115" zoomScaleSheetLayoutView="85" workbookViewId="0">
      <pane ySplit="8" topLeftCell="A9" activePane="bottomLeft" state="frozen"/>
      <selection pane="bottomLeft" activeCell="I29" sqref="I29:O29"/>
    </sheetView>
  </sheetViews>
  <sheetFormatPr defaultRowHeight="15" x14ac:dyDescent="0.25"/>
  <cols>
    <col min="1" max="1" width="1.140625" style="26" customWidth="1"/>
    <col min="2" max="2" width="39.42578125" style="26" customWidth="1"/>
    <col min="3" max="6" width="16.140625" style="26" customWidth="1"/>
    <col min="7" max="7" width="17.42578125" style="26" customWidth="1"/>
    <col min="8" max="8" width="1.140625" style="26" customWidth="1"/>
    <col min="9" max="9" width="9.140625" style="26"/>
    <col min="10" max="12" width="9.28515625" style="26" hidden="1" customWidth="1"/>
    <col min="13" max="14" width="9.140625" style="26"/>
    <col min="15" max="15" width="22.7109375" style="26" bestFit="1" customWidth="1"/>
    <col min="16" max="17" width="9.140625" style="26"/>
    <col min="18" max="18" width="14.85546875" style="26" bestFit="1" customWidth="1"/>
    <col min="19" max="19" width="9.28515625" style="26" bestFit="1" customWidth="1"/>
    <col min="20" max="16384" width="9.140625" style="26"/>
  </cols>
  <sheetData>
    <row r="2" spans="1:15" ht="24" customHeight="1" x14ac:dyDescent="0.25">
      <c r="A2" s="27"/>
      <c r="B2" s="89" t="s">
        <v>55</v>
      </c>
      <c r="C2" s="89"/>
      <c r="D2" s="89"/>
      <c r="E2" s="89"/>
      <c r="F2" s="89"/>
      <c r="G2" s="89"/>
      <c r="H2" s="28"/>
    </row>
    <row r="3" spans="1:15" ht="18" customHeight="1" x14ac:dyDescent="0.25">
      <c r="A3" s="29"/>
      <c r="B3" s="90" t="s">
        <v>56</v>
      </c>
      <c r="C3" s="90"/>
      <c r="D3" s="90"/>
      <c r="E3" s="90"/>
      <c r="F3" s="90"/>
      <c r="G3" s="90"/>
      <c r="H3" s="30"/>
    </row>
    <row r="4" spans="1:15" ht="18" customHeight="1" x14ac:dyDescent="0.25">
      <c r="A4" s="29"/>
      <c r="B4" s="91"/>
      <c r="C4" s="91"/>
      <c r="D4" s="91"/>
      <c r="E4" s="91"/>
      <c r="F4" s="91"/>
      <c r="G4" s="91"/>
      <c r="H4" s="30"/>
    </row>
    <row r="5" spans="1:15" ht="15.75" x14ac:dyDescent="0.25">
      <c r="A5" s="29"/>
      <c r="B5" s="59"/>
      <c r="C5" s="59"/>
      <c r="D5" s="59"/>
      <c r="E5" s="59"/>
      <c r="F5" s="59"/>
      <c r="G5" s="59"/>
      <c r="H5" s="30"/>
    </row>
    <row r="6" spans="1:15" ht="8.25" customHeight="1" x14ac:dyDescent="0.25">
      <c r="A6" s="29"/>
      <c r="H6" s="30"/>
    </row>
    <row r="7" spans="1:15" x14ac:dyDescent="0.25">
      <c r="A7" s="29"/>
      <c r="B7" s="16" t="s">
        <v>57</v>
      </c>
      <c r="C7" s="31" t="s">
        <v>58</v>
      </c>
      <c r="D7" s="31" t="s">
        <v>58</v>
      </c>
      <c r="E7" s="31" t="s">
        <v>59</v>
      </c>
      <c r="F7" s="31" t="s">
        <v>59</v>
      </c>
      <c r="H7" s="30"/>
    </row>
    <row r="8" spans="1:15" x14ac:dyDescent="0.25">
      <c r="A8" s="29"/>
      <c r="B8" s="16" t="s">
        <v>60</v>
      </c>
      <c r="C8" s="60" t="s">
        <v>61</v>
      </c>
      <c r="D8" s="60" t="s">
        <v>62</v>
      </c>
      <c r="E8" s="60" t="s">
        <v>63</v>
      </c>
      <c r="F8" s="60" t="s">
        <v>64</v>
      </c>
      <c r="G8" s="61" t="s">
        <v>65</v>
      </c>
      <c r="H8" s="30"/>
    </row>
    <row r="9" spans="1:15" ht="7.5" customHeight="1" x14ac:dyDescent="0.25">
      <c r="A9" s="29"/>
      <c r="C9" s="60"/>
      <c r="D9" s="60"/>
      <c r="E9" s="60"/>
      <c r="F9" s="60"/>
      <c r="G9" s="61"/>
      <c r="H9" s="30"/>
    </row>
    <row r="10" spans="1:15" ht="16.5" customHeight="1" x14ac:dyDescent="0.25">
      <c r="A10" s="29"/>
      <c r="B10" s="62" t="s">
        <v>66</v>
      </c>
      <c r="C10" s="61"/>
      <c r="D10" s="61"/>
      <c r="E10" s="61"/>
      <c r="F10" s="61"/>
      <c r="G10" s="61"/>
      <c r="H10" s="30"/>
    </row>
    <row r="11" spans="1:15" ht="7.5" customHeight="1" x14ac:dyDescent="0.25">
      <c r="A11" s="29"/>
      <c r="C11" s="61"/>
      <c r="D11" s="61"/>
      <c r="E11" s="61"/>
      <c r="F11" s="61"/>
      <c r="G11" s="61"/>
      <c r="H11" s="30"/>
    </row>
    <row r="12" spans="1:15" x14ac:dyDescent="0.25">
      <c r="A12" s="29"/>
      <c r="B12" s="63" t="s">
        <v>67</v>
      </c>
      <c r="H12" s="30"/>
    </row>
    <row r="13" spans="1:15" x14ac:dyDescent="0.25">
      <c r="A13" s="29"/>
      <c r="B13" s="64" t="s">
        <v>68</v>
      </c>
      <c r="C13" s="32">
        <v>143935041</v>
      </c>
      <c r="D13" s="32">
        <v>146656526</v>
      </c>
      <c r="E13" s="32">
        <v>138290061</v>
      </c>
      <c r="F13" s="32">
        <v>142960542.66666666</v>
      </c>
      <c r="G13" s="33">
        <v>571842170.66666663</v>
      </c>
      <c r="H13" s="30"/>
      <c r="O13" s="34"/>
    </row>
    <row r="14" spans="1:15" x14ac:dyDescent="0.25">
      <c r="A14" s="29"/>
      <c r="B14" s="65" t="s">
        <v>69</v>
      </c>
      <c r="C14" s="35">
        <v>8490671</v>
      </c>
      <c r="D14" s="35">
        <v>9349242</v>
      </c>
      <c r="E14" s="35">
        <v>10187922</v>
      </c>
      <c r="F14" s="35">
        <v>9342611.666666666</v>
      </c>
      <c r="G14" s="36">
        <v>37370446.666666664</v>
      </c>
      <c r="H14" s="30"/>
    </row>
    <row r="15" spans="1:15" x14ac:dyDescent="0.25">
      <c r="A15" s="29"/>
      <c r="B15" s="65" t="s">
        <v>70</v>
      </c>
      <c r="C15" s="35">
        <v>46629236</v>
      </c>
      <c r="D15" s="35">
        <v>49046636</v>
      </c>
      <c r="E15" s="35">
        <v>50537462</v>
      </c>
      <c r="F15" s="35">
        <v>53834967</v>
      </c>
      <c r="G15" s="36">
        <f>SUM(C15:F15)</f>
        <v>200048301</v>
      </c>
      <c r="H15" s="30"/>
      <c r="O15" s="37"/>
    </row>
    <row r="16" spans="1:15" x14ac:dyDescent="0.25">
      <c r="A16" s="29"/>
      <c r="B16" s="65" t="s">
        <v>71</v>
      </c>
      <c r="C16" s="38">
        <v>0</v>
      </c>
      <c r="D16" s="38">
        <v>0</v>
      </c>
      <c r="E16" s="38">
        <v>0</v>
      </c>
      <c r="F16" s="38">
        <v>0</v>
      </c>
      <c r="G16" s="39">
        <v>0</v>
      </c>
      <c r="H16" s="30"/>
      <c r="O16" s="37"/>
    </row>
    <row r="17" spans="1:15" x14ac:dyDescent="0.25">
      <c r="A17" s="29"/>
      <c r="B17" s="65" t="s">
        <v>72</v>
      </c>
      <c r="C17" s="36">
        <v>201851290.31741792</v>
      </c>
      <c r="D17" s="36">
        <v>207388150.40817198</v>
      </c>
      <c r="E17" s="36">
        <v>200934990.52009404</v>
      </c>
      <c r="F17" s="36">
        <v>203391477.08189464</v>
      </c>
      <c r="G17" s="36">
        <v>813565908.32757854</v>
      </c>
      <c r="H17" s="30"/>
      <c r="O17" s="37"/>
    </row>
    <row r="18" spans="1:15" ht="9" hidden="1" customHeight="1" x14ac:dyDescent="0.25">
      <c r="A18" s="29"/>
      <c r="B18" s="37"/>
      <c r="C18" s="66"/>
      <c r="D18" s="66"/>
      <c r="H18" s="30"/>
    </row>
    <row r="19" spans="1:15" ht="17.25" hidden="1" customHeight="1" x14ac:dyDescent="0.25">
      <c r="A19" s="29"/>
      <c r="B19" s="63" t="s">
        <v>73</v>
      </c>
      <c r="H19" s="30"/>
      <c r="O19" s="40"/>
    </row>
    <row r="20" spans="1:15" ht="17.25" hidden="1" customHeight="1" x14ac:dyDescent="0.25">
      <c r="A20" s="29"/>
      <c r="B20" s="64" t="s">
        <v>74</v>
      </c>
      <c r="C20" s="41">
        <v>0.56469999999999998</v>
      </c>
      <c r="D20" s="41">
        <v>0.56469999999999998</v>
      </c>
      <c r="E20" s="41">
        <v>0.57799999999999996</v>
      </c>
      <c r="F20" s="41">
        <v>0.57799999999999996</v>
      </c>
      <c r="H20" s="30"/>
      <c r="O20" s="42"/>
    </row>
    <row r="21" spans="1:15" ht="17.25" hidden="1" customHeight="1" x14ac:dyDescent="0.25">
      <c r="A21" s="29"/>
      <c r="B21" s="64" t="s">
        <v>75</v>
      </c>
      <c r="C21" s="41">
        <v>6.2E-2</v>
      </c>
      <c r="D21" s="41">
        <v>6.2E-2</v>
      </c>
      <c r="E21" s="41">
        <v>6.2E-2</v>
      </c>
      <c r="F21" s="41"/>
      <c r="H21" s="30"/>
      <c r="O21" s="37"/>
    </row>
    <row r="22" spans="1:15" ht="17.25" hidden="1" customHeight="1" x14ac:dyDescent="0.25">
      <c r="A22" s="29"/>
      <c r="B22" s="64" t="s">
        <v>76</v>
      </c>
      <c r="C22" s="43">
        <v>0.1</v>
      </c>
      <c r="D22" s="43">
        <f>C22</f>
        <v>0.1</v>
      </c>
      <c r="E22" s="43">
        <f>C22</f>
        <v>0.1</v>
      </c>
      <c r="F22" s="43">
        <f>E22</f>
        <v>0.1</v>
      </c>
      <c r="H22" s="30"/>
      <c r="O22" s="37"/>
    </row>
    <row r="23" spans="1:15" ht="17.25" hidden="1" customHeight="1" x14ac:dyDescent="0.25">
      <c r="A23" s="29"/>
      <c r="B23" s="64" t="s">
        <v>77</v>
      </c>
      <c r="C23" s="67">
        <f>SUM(C20:C22)</f>
        <v>0.72670000000000001</v>
      </c>
      <c r="D23" s="67">
        <f>SUM(D20:D22)</f>
        <v>0.72670000000000001</v>
      </c>
      <c r="E23" s="67">
        <f>SUM(E20:E22)</f>
        <v>0.73999999999999988</v>
      </c>
      <c r="F23" s="67">
        <f>SUM(F20:F22)</f>
        <v>0.67799999999999994</v>
      </c>
      <c r="H23" s="30"/>
      <c r="O23" s="37"/>
    </row>
    <row r="24" spans="1:15" ht="17.25" hidden="1" customHeight="1" x14ac:dyDescent="0.25">
      <c r="A24" s="29"/>
      <c r="B24" s="64"/>
      <c r="C24" s="67"/>
      <c r="D24" s="67"/>
      <c r="E24" s="67"/>
      <c r="F24" s="67"/>
      <c r="H24" s="30"/>
      <c r="O24" s="37"/>
    </row>
    <row r="25" spans="1:15" ht="17.25" customHeight="1" x14ac:dyDescent="0.25">
      <c r="A25" s="29"/>
      <c r="B25" s="68" t="s">
        <v>78</v>
      </c>
      <c r="C25" s="67"/>
      <c r="D25" s="67"/>
      <c r="E25" s="67"/>
      <c r="F25" s="67"/>
      <c r="H25" s="30"/>
      <c r="O25" s="37"/>
    </row>
    <row r="26" spans="1:15" ht="9" customHeight="1" x14ac:dyDescent="0.25">
      <c r="A26" s="29"/>
      <c r="B26" s="64"/>
      <c r="C26" s="67"/>
      <c r="D26" s="67"/>
      <c r="E26" s="67"/>
      <c r="F26" s="67"/>
      <c r="H26" s="30"/>
      <c r="O26" s="37"/>
    </row>
    <row r="27" spans="1:15" x14ac:dyDescent="0.25">
      <c r="A27" s="29"/>
      <c r="B27" s="69" t="s">
        <v>79</v>
      </c>
      <c r="C27" s="67"/>
      <c r="D27" s="67"/>
      <c r="E27" s="67"/>
      <c r="F27" s="67"/>
      <c r="H27" s="30"/>
      <c r="O27" s="37"/>
    </row>
    <row r="28" spans="1:15" x14ac:dyDescent="0.25">
      <c r="A28" s="29"/>
      <c r="B28" s="64" t="s">
        <v>80</v>
      </c>
      <c r="C28" s="33">
        <v>-19520963.353972506</v>
      </c>
      <c r="D28" s="33">
        <v>-20048069.074903145</v>
      </c>
      <c r="E28" s="33">
        <v>-19388655.755074859</v>
      </c>
      <c r="F28" s="33">
        <v>-19599897.554894879</v>
      </c>
      <c r="G28" s="33">
        <f>SUM(C28:F28)</f>
        <v>-78557585.738845393</v>
      </c>
      <c r="H28" s="30"/>
      <c r="O28" s="37"/>
    </row>
    <row r="29" spans="1:15" x14ac:dyDescent="0.25">
      <c r="A29" s="29"/>
      <c r="B29" s="64" t="s">
        <v>81</v>
      </c>
      <c r="C29" s="44">
        <f>-C28</f>
        <v>19520963.353972506</v>
      </c>
      <c r="D29" s="44">
        <f t="shared" ref="D29:F29" si="0">-D28</f>
        <v>20048069.074903145</v>
      </c>
      <c r="E29" s="44">
        <f t="shared" si="0"/>
        <v>19388655.755074859</v>
      </c>
      <c r="F29" s="44">
        <f t="shared" si="0"/>
        <v>19599897.554894879</v>
      </c>
      <c r="G29" s="44">
        <f>SUM(C29:F29)</f>
        <v>78557585.738845393</v>
      </c>
      <c r="H29" s="30"/>
      <c r="I29" s="187" t="s">
        <v>82</v>
      </c>
      <c r="J29" s="185"/>
      <c r="K29" s="185"/>
      <c r="L29" s="185"/>
      <c r="M29" s="185"/>
      <c r="N29" s="185"/>
      <c r="O29" s="185"/>
    </row>
    <row r="30" spans="1:15" x14ac:dyDescent="0.25">
      <c r="A30" s="29"/>
      <c r="B30" s="64" t="s">
        <v>83</v>
      </c>
      <c r="C30" s="33">
        <f>SUM(C28:C29)</f>
        <v>0</v>
      </c>
      <c r="D30" s="33">
        <f t="shared" ref="D30:G30" si="1">SUM(D28:D29)</f>
        <v>0</v>
      </c>
      <c r="E30" s="33">
        <f t="shared" si="1"/>
        <v>0</v>
      </c>
      <c r="F30" s="33">
        <f t="shared" si="1"/>
        <v>0</v>
      </c>
      <c r="G30" s="33">
        <f t="shared" si="1"/>
        <v>0</v>
      </c>
      <c r="H30" s="30"/>
      <c r="O30" s="37"/>
    </row>
    <row r="31" spans="1:15" x14ac:dyDescent="0.25">
      <c r="A31" s="29"/>
      <c r="B31" s="64"/>
      <c r="C31" s="33"/>
      <c r="D31" s="33"/>
      <c r="E31" s="33"/>
      <c r="F31" s="33"/>
      <c r="G31" s="33"/>
      <c r="H31" s="30"/>
      <c r="O31" s="37"/>
    </row>
    <row r="32" spans="1:15" hidden="1" x14ac:dyDescent="0.25">
      <c r="A32" s="29"/>
      <c r="B32" s="69" t="s">
        <v>84</v>
      </c>
      <c r="C32" s="67"/>
      <c r="D32" s="67"/>
      <c r="E32" s="67"/>
      <c r="F32" s="67"/>
      <c r="H32" s="30"/>
      <c r="O32" s="37"/>
    </row>
    <row r="33" spans="1:15" hidden="1" x14ac:dyDescent="0.25">
      <c r="A33" s="29"/>
      <c r="B33" s="64" t="s">
        <v>85</v>
      </c>
      <c r="C33" s="47">
        <f>-C28</f>
        <v>19520963.353972506</v>
      </c>
      <c r="D33" s="47">
        <f>-D28</f>
        <v>20048069.074903145</v>
      </c>
      <c r="E33" s="47">
        <f>-E28</f>
        <v>19388655.755074859</v>
      </c>
      <c r="F33" s="47">
        <f>-F28</f>
        <v>19599897.554894879</v>
      </c>
      <c r="G33" s="47">
        <f>SUM(C33:F33)</f>
        <v>78557585.738845393</v>
      </c>
      <c r="H33" s="30"/>
      <c r="O33" s="37"/>
    </row>
    <row r="34" spans="1:15" hidden="1" x14ac:dyDescent="0.25">
      <c r="A34" s="29"/>
      <c r="B34" s="64" t="s">
        <v>86</v>
      </c>
      <c r="C34" s="44">
        <f>ROUND(C33/(1-C23)-C33,-2)</f>
        <v>51905900</v>
      </c>
      <c r="D34" s="44">
        <f>ROUND(D33/(1-D23)-D33,-2)</f>
        <v>53307500</v>
      </c>
      <c r="E34" s="44">
        <f t="shared" ref="E34" si="2">ROUND(E33/(1-E23)-E33,-2)</f>
        <v>55183100</v>
      </c>
      <c r="F34" s="44">
        <f>ROUND(F33/(1-F23)-F33,-2)</f>
        <v>41269300</v>
      </c>
      <c r="G34" s="44">
        <f>SUM(C34:F34)</f>
        <v>201665800</v>
      </c>
      <c r="H34" s="30"/>
      <c r="O34" s="37"/>
    </row>
    <row r="35" spans="1:15" hidden="1" x14ac:dyDescent="0.25">
      <c r="A35" s="29"/>
      <c r="B35" s="64" t="s">
        <v>87</v>
      </c>
      <c r="C35" s="47">
        <f>SUM(C33:C34)</f>
        <v>71426863.35397251</v>
      </c>
      <c r="D35" s="47">
        <f t="shared" ref="D35:E35" si="3">SUM(D33:D34)</f>
        <v>73355569.074903145</v>
      </c>
      <c r="E35" s="47">
        <f t="shared" si="3"/>
        <v>74571755.755074859</v>
      </c>
      <c r="F35" s="47">
        <f>SUM(F33:F34)</f>
        <v>60869197.554894879</v>
      </c>
      <c r="G35" s="47">
        <f>SUM(G33:G34)</f>
        <v>280223385.73884541</v>
      </c>
      <c r="H35" s="30"/>
      <c r="O35" s="37"/>
    </row>
    <row r="36" spans="1:15" hidden="1" x14ac:dyDescent="0.25">
      <c r="A36" s="29"/>
      <c r="B36" s="64"/>
      <c r="C36" s="45"/>
      <c r="D36" s="45"/>
      <c r="E36" s="45"/>
      <c r="F36" s="45"/>
      <c r="G36" s="70"/>
      <c r="H36" s="30"/>
      <c r="O36" s="37"/>
    </row>
    <row r="37" spans="1:15" hidden="1" x14ac:dyDescent="0.25">
      <c r="A37" s="29"/>
      <c r="B37" s="63" t="s">
        <v>88</v>
      </c>
      <c r="C37" s="33"/>
      <c r="D37" s="33"/>
      <c r="E37" s="33"/>
      <c r="F37" s="33"/>
      <c r="G37" s="33"/>
      <c r="H37" s="30"/>
    </row>
    <row r="38" spans="1:15" hidden="1" x14ac:dyDescent="0.25">
      <c r="A38" s="29"/>
      <c r="B38" s="64" t="s">
        <v>89</v>
      </c>
      <c r="C38" s="33">
        <f>C28+C33</f>
        <v>0</v>
      </c>
      <c r="D38" s="33">
        <f t="shared" ref="D38:F38" si="4">D28+D33</f>
        <v>0</v>
      </c>
      <c r="E38" s="33">
        <f t="shared" si="4"/>
        <v>0</v>
      </c>
      <c r="F38" s="33">
        <f t="shared" si="4"/>
        <v>0</v>
      </c>
      <c r="G38" s="33">
        <f>SUM(C38:F38)</f>
        <v>0</v>
      </c>
      <c r="H38" s="30"/>
    </row>
    <row r="39" spans="1:15" hidden="1" x14ac:dyDescent="0.25">
      <c r="A39" s="29"/>
      <c r="B39" s="64" t="s">
        <v>86</v>
      </c>
      <c r="C39" s="44">
        <f t="shared" ref="C39:F39" si="5">C29+C34</f>
        <v>71426863.35397251</v>
      </c>
      <c r="D39" s="44">
        <f t="shared" si="5"/>
        <v>73355569.074903145</v>
      </c>
      <c r="E39" s="44">
        <f t="shared" si="5"/>
        <v>74571755.755074859</v>
      </c>
      <c r="F39" s="44">
        <f t="shared" si="5"/>
        <v>60869197.554894879</v>
      </c>
      <c r="G39" s="44">
        <f>SUM(C39:F39)</f>
        <v>280223385.73884541</v>
      </c>
      <c r="H39" s="30"/>
    </row>
    <row r="40" spans="1:15" hidden="1" x14ac:dyDescent="0.25">
      <c r="A40" s="29"/>
      <c r="B40" s="64" t="s">
        <v>16</v>
      </c>
      <c r="C40" s="46">
        <f>SUM(C38:C39)</f>
        <v>71426863.35397251</v>
      </c>
      <c r="D40" s="46">
        <f t="shared" ref="D40:F40" si="6">SUM(D38:D39)</f>
        <v>73355569.074903145</v>
      </c>
      <c r="E40" s="46">
        <f t="shared" si="6"/>
        <v>74571755.755074859</v>
      </c>
      <c r="F40" s="46">
        <f t="shared" si="6"/>
        <v>60869197.554894879</v>
      </c>
      <c r="G40" s="46">
        <f>SUM(C40:F40)</f>
        <v>280223385.73884541</v>
      </c>
      <c r="H40" s="30"/>
      <c r="J40" s="47">
        <f>G40-'[1]Estimate Summary'!S38</f>
        <v>-1229033114.2611547</v>
      </c>
      <c r="K40" s="47">
        <f>C39-'[1]Estimate Summary'!N38</f>
        <v>-759451336.64602745</v>
      </c>
      <c r="L40" s="47">
        <f>E40-'[1]Estimate Summary'!O38</f>
        <v>-603806544.24492514</v>
      </c>
    </row>
    <row r="41" spans="1:15" hidden="1" x14ac:dyDescent="0.25">
      <c r="A41" s="29"/>
      <c r="B41" s="71" t="s">
        <v>90</v>
      </c>
      <c r="C41" s="48">
        <f t="shared" ref="C41:F41" si="7">C40/C17</f>
        <v>0.35385883955287761</v>
      </c>
      <c r="D41" s="48">
        <f t="shared" si="7"/>
        <v>0.35371147739409425</v>
      </c>
      <c r="E41" s="48">
        <f t="shared" si="7"/>
        <v>0.37112379263589473</v>
      </c>
      <c r="F41" s="48">
        <f t="shared" si="7"/>
        <v>0.29927113184976861</v>
      </c>
      <c r="G41" s="48">
        <f>G40/G17</f>
        <v>0.34443845651656135</v>
      </c>
      <c r="H41" s="30"/>
      <c r="J41" s="47"/>
      <c r="K41" s="47"/>
      <c r="L41" s="47"/>
    </row>
    <row r="42" spans="1:15" x14ac:dyDescent="0.25">
      <c r="A42" s="49"/>
      <c r="B42" s="50"/>
      <c r="C42" s="50"/>
      <c r="D42" s="50"/>
      <c r="E42" s="50"/>
      <c r="F42" s="50"/>
      <c r="G42" s="50"/>
      <c r="H42" s="51"/>
    </row>
  </sheetData>
  <mergeCells count="4">
    <mergeCell ref="B2:G2"/>
    <mergeCell ref="B3:G3"/>
    <mergeCell ref="B4:G4"/>
    <mergeCell ref="I29:O29"/>
  </mergeCells>
  <printOptions horizontalCentered="1"/>
  <pageMargins left="0.7" right="0.7" top="0.75" bottom="0.75" header="0.3" footer="0.3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F9689-9988-459A-B3C5-2754510AEFE8}">
  <dimension ref="B1:AH80"/>
  <sheetViews>
    <sheetView tabSelected="1" topLeftCell="B5" zoomScaleNormal="100" workbookViewId="0">
      <pane xSplit="8" ySplit="4" topLeftCell="J9" activePane="bottomRight" state="frozen"/>
      <selection activeCell="B5" sqref="B5"/>
      <selection pane="topRight" activeCell="J5" sqref="J5"/>
      <selection pane="bottomLeft" activeCell="B9" sqref="B9"/>
      <selection pane="bottomRight" activeCell="M18" sqref="M18"/>
    </sheetView>
  </sheetViews>
  <sheetFormatPr defaultRowHeight="15" x14ac:dyDescent="0.25"/>
  <cols>
    <col min="1" max="1" width="0" hidden="1" customWidth="1"/>
    <col min="2" max="2" width="8.140625" customWidth="1"/>
    <col min="3" max="3" width="17.85546875" customWidth="1"/>
    <col min="4" max="4" width="15.7109375" customWidth="1"/>
    <col min="5" max="5" width="15.7109375" bestFit="1" customWidth="1"/>
    <col min="6" max="6" width="9.5703125" customWidth="1"/>
    <col min="7" max="7" width="17.85546875" bestFit="1" customWidth="1"/>
    <col min="8" max="8" width="14.140625" customWidth="1"/>
    <col min="9" max="9" width="16.7109375" bestFit="1" customWidth="1"/>
    <col min="10" max="11" width="12.7109375" bestFit="1" customWidth="1"/>
    <col min="12" max="12" width="14.28515625" bestFit="1" customWidth="1"/>
    <col min="13" max="14" width="12.7109375" bestFit="1" customWidth="1"/>
    <col min="15" max="15" width="13.5703125" bestFit="1" customWidth="1"/>
    <col min="16" max="16" width="13.5703125" customWidth="1"/>
    <col min="17" max="17" width="13.42578125" bestFit="1" customWidth="1"/>
    <col min="18" max="19" width="12.7109375" bestFit="1" customWidth="1"/>
    <col min="20" max="20" width="12.7109375" style="76" bestFit="1" customWidth="1"/>
    <col min="21" max="21" width="13.42578125" bestFit="1" customWidth="1"/>
    <col min="22" max="22" width="13.5703125" bestFit="1" customWidth="1"/>
    <col min="23" max="23" width="12.5703125" bestFit="1" customWidth="1"/>
    <col min="24" max="24" width="13.28515625" bestFit="1" customWidth="1"/>
    <col min="25" max="25" width="15" bestFit="1" customWidth="1"/>
    <col min="26" max="26" width="15.28515625" bestFit="1" customWidth="1"/>
    <col min="27" max="27" width="14.28515625" bestFit="1" customWidth="1"/>
    <col min="28" max="28" width="14" bestFit="1" customWidth="1"/>
  </cols>
  <sheetData>
    <row r="1" spans="2:34" s="1" customFormat="1" ht="14.45" hidden="1" customHeight="1" x14ac:dyDescent="0.25">
      <c r="C1" s="142" t="s">
        <v>0</v>
      </c>
      <c r="D1" s="144" t="s">
        <v>1</v>
      </c>
      <c r="E1" s="145"/>
      <c r="F1" s="145"/>
      <c r="G1" s="145"/>
      <c r="H1" s="146"/>
      <c r="I1" s="150" t="s">
        <v>2</v>
      </c>
      <c r="J1" s="150"/>
      <c r="K1" s="150"/>
      <c r="L1" s="150"/>
      <c r="M1" s="150"/>
      <c r="N1" s="2" t="s">
        <v>3</v>
      </c>
      <c r="T1" s="186"/>
    </row>
    <row r="2" spans="2:34" hidden="1" x14ac:dyDescent="0.25">
      <c r="C2" s="143"/>
      <c r="D2" s="147"/>
      <c r="E2" s="148"/>
      <c r="F2" s="148"/>
      <c r="G2" s="148"/>
      <c r="H2" s="149"/>
      <c r="I2" s="3" t="s">
        <v>4</v>
      </c>
      <c r="J2" s="3"/>
      <c r="K2" s="3" t="s">
        <v>5</v>
      </c>
      <c r="L2" s="3" t="s">
        <v>6</v>
      </c>
      <c r="M2" s="3" t="s">
        <v>7</v>
      </c>
      <c r="N2" s="4"/>
    </row>
    <row r="3" spans="2:34" ht="15.75" hidden="1" thickBot="1" x14ac:dyDescent="0.3">
      <c r="C3" s="5"/>
      <c r="D3" s="151"/>
      <c r="E3" s="152"/>
      <c r="F3" s="152"/>
      <c r="G3" s="152"/>
      <c r="H3" s="153"/>
      <c r="I3" s="6"/>
      <c r="J3" s="6"/>
      <c r="K3" s="6"/>
      <c r="L3" s="6"/>
      <c r="M3" s="6"/>
      <c r="N3" s="7"/>
    </row>
    <row r="4" spans="2:34" hidden="1" x14ac:dyDescent="0.25"/>
    <row r="5" spans="2:34" ht="15.75" thickBot="1" x14ac:dyDescent="0.3">
      <c r="B5" s="154" t="s">
        <v>8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Y5" s="22"/>
    </row>
    <row r="6" spans="2:34" ht="15" customHeight="1" thickBot="1" x14ac:dyDescent="0.3">
      <c r="B6" s="160" t="s">
        <v>9</v>
      </c>
      <c r="C6" s="163" t="s">
        <v>10</v>
      </c>
      <c r="D6" s="164"/>
      <c r="E6" s="169" t="s">
        <v>11</v>
      </c>
      <c r="F6" s="114" t="s">
        <v>12</v>
      </c>
      <c r="G6" s="114" t="s">
        <v>13</v>
      </c>
      <c r="H6" s="155" t="s">
        <v>14</v>
      </c>
      <c r="I6" s="176" t="s">
        <v>15</v>
      </c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8"/>
      <c r="Y6" s="23"/>
    </row>
    <row r="7" spans="2:34" ht="15" customHeight="1" x14ac:dyDescent="0.25">
      <c r="B7" s="161"/>
      <c r="C7" s="165"/>
      <c r="D7" s="166"/>
      <c r="E7" s="170"/>
      <c r="F7" s="172"/>
      <c r="G7" s="172"/>
      <c r="H7" s="156"/>
      <c r="I7" s="158" t="s">
        <v>16</v>
      </c>
      <c r="J7" s="19">
        <v>2021</v>
      </c>
      <c r="K7" s="159">
        <v>2022</v>
      </c>
      <c r="L7" s="159"/>
      <c r="M7" s="159"/>
      <c r="N7" s="159"/>
      <c r="O7" s="173">
        <v>2023</v>
      </c>
      <c r="P7" s="174"/>
      <c r="Q7" s="174"/>
      <c r="R7" s="175"/>
      <c r="S7" s="173">
        <v>2024</v>
      </c>
      <c r="T7" s="174"/>
      <c r="U7" s="174"/>
      <c r="V7" s="175"/>
      <c r="W7" s="179">
        <v>2025</v>
      </c>
      <c r="X7" s="180"/>
      <c r="Y7" s="23"/>
    </row>
    <row r="8" spans="2:34" ht="15.75" thickBot="1" x14ac:dyDescent="0.3">
      <c r="B8" s="162"/>
      <c r="C8" s="167"/>
      <c r="D8" s="168"/>
      <c r="E8" s="171"/>
      <c r="F8" s="115"/>
      <c r="G8" s="115"/>
      <c r="H8" s="157"/>
      <c r="I8" s="158"/>
      <c r="J8" s="8" t="s">
        <v>17</v>
      </c>
      <c r="K8" s="8" t="s">
        <v>18</v>
      </c>
      <c r="L8" s="8" t="s">
        <v>19</v>
      </c>
      <c r="M8" s="8" t="s">
        <v>20</v>
      </c>
      <c r="N8" s="8" t="s">
        <v>21</v>
      </c>
      <c r="O8" s="8" t="s">
        <v>22</v>
      </c>
      <c r="P8" s="8" t="s">
        <v>23</v>
      </c>
      <c r="Q8" s="8" t="s">
        <v>51</v>
      </c>
      <c r="R8" s="8" t="s">
        <v>92</v>
      </c>
      <c r="S8" s="74" t="s">
        <v>100</v>
      </c>
      <c r="T8" s="74" t="s">
        <v>101</v>
      </c>
      <c r="U8" s="21" t="s">
        <v>25</v>
      </c>
      <c r="V8" s="18" t="s">
        <v>49</v>
      </c>
      <c r="W8" s="18" t="s">
        <v>50</v>
      </c>
      <c r="X8" s="20" t="s">
        <v>24</v>
      </c>
      <c r="Y8" s="22"/>
      <c r="Z8" s="86"/>
      <c r="AA8" s="86"/>
      <c r="AB8" s="86"/>
      <c r="AC8" s="86"/>
      <c r="AD8" s="86"/>
      <c r="AE8" s="86"/>
      <c r="AF8" s="86"/>
      <c r="AG8" s="86"/>
      <c r="AH8" s="86"/>
    </row>
    <row r="9" spans="2:34" ht="24.95" customHeight="1" x14ac:dyDescent="0.25">
      <c r="B9" s="108">
        <v>1</v>
      </c>
      <c r="C9" s="110" t="s">
        <v>26</v>
      </c>
      <c r="D9" s="111"/>
      <c r="E9" s="114" t="s">
        <v>27</v>
      </c>
      <c r="F9" s="116">
        <v>0</v>
      </c>
      <c r="G9" s="102">
        <v>200000</v>
      </c>
      <c r="H9" s="52" t="s">
        <v>28</v>
      </c>
      <c r="I9" s="83">
        <f>SUM(J9:X9)</f>
        <v>199999.76</v>
      </c>
      <c r="J9" s="53"/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32003</v>
      </c>
      <c r="Q9" s="53">
        <v>28567</v>
      </c>
      <c r="R9" s="53">
        <v>63584</v>
      </c>
      <c r="S9" s="53">
        <v>0</v>
      </c>
      <c r="T9" s="53">
        <v>3567</v>
      </c>
      <c r="U9" s="53">
        <v>51448.76</v>
      </c>
      <c r="V9" s="24">
        <v>20830</v>
      </c>
      <c r="W9" s="53">
        <v>0</v>
      </c>
      <c r="X9" s="53">
        <v>0</v>
      </c>
      <c r="Y9" s="75"/>
      <c r="Z9" s="77"/>
      <c r="AA9" s="77"/>
      <c r="AB9" s="77"/>
      <c r="AC9" s="86"/>
      <c r="AD9" s="86"/>
      <c r="AE9" s="77"/>
      <c r="AF9" s="86"/>
      <c r="AG9" s="77"/>
      <c r="AH9" s="86"/>
    </row>
    <row r="10" spans="2:34" ht="15.75" thickBot="1" x14ac:dyDescent="0.3">
      <c r="B10" s="109"/>
      <c r="C10" s="112"/>
      <c r="D10" s="113"/>
      <c r="E10" s="115"/>
      <c r="F10" s="115"/>
      <c r="G10" s="103"/>
      <c r="H10" s="54" t="s">
        <v>29</v>
      </c>
      <c r="I10" s="55">
        <f>SUM(J10:U10)</f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25">
        <v>0</v>
      </c>
      <c r="W10" s="55">
        <v>0</v>
      </c>
      <c r="X10" s="55">
        <v>0</v>
      </c>
      <c r="Z10" s="86"/>
      <c r="AA10" s="86"/>
      <c r="AB10" s="86"/>
      <c r="AC10" s="86"/>
      <c r="AD10" s="86"/>
      <c r="AE10" s="86"/>
      <c r="AF10" s="86"/>
      <c r="AG10" s="86"/>
      <c r="AH10" s="86"/>
    </row>
    <row r="11" spans="2:34" ht="24.95" customHeight="1" x14ac:dyDescent="0.25">
      <c r="B11" s="108">
        <v>2</v>
      </c>
      <c r="C11" s="110" t="s">
        <v>30</v>
      </c>
      <c r="D11" s="111"/>
      <c r="E11" s="114" t="s">
        <v>27</v>
      </c>
      <c r="F11" s="116">
        <v>0</v>
      </c>
      <c r="G11" s="102">
        <v>6750000</v>
      </c>
      <c r="H11" s="52" t="s">
        <v>28</v>
      </c>
      <c r="I11" s="83">
        <f>SUM(J11:X11)</f>
        <v>6750000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313835</v>
      </c>
      <c r="Q11" s="53">
        <v>0</v>
      </c>
      <c r="R11" s="53">
        <v>594506</v>
      </c>
      <c r="S11" s="53">
        <v>1542755</v>
      </c>
      <c r="T11" s="53">
        <v>958424</v>
      </c>
      <c r="U11" s="53">
        <v>850000</v>
      </c>
      <c r="V11" s="53">
        <v>850000</v>
      </c>
      <c r="W11" s="53">
        <v>850000</v>
      </c>
      <c r="X11" s="53">
        <v>790480</v>
      </c>
      <c r="Y11" s="9"/>
      <c r="Z11" s="77"/>
      <c r="AA11" s="77"/>
      <c r="AB11" s="77"/>
      <c r="AC11" s="86"/>
      <c r="AD11" s="86"/>
      <c r="AE11" s="86"/>
      <c r="AF11" s="86"/>
      <c r="AG11" s="86"/>
      <c r="AH11" s="86"/>
    </row>
    <row r="12" spans="2:34" ht="15.75" thickBot="1" x14ac:dyDescent="0.3">
      <c r="B12" s="109"/>
      <c r="C12" s="112"/>
      <c r="D12" s="113"/>
      <c r="E12" s="115"/>
      <c r="F12" s="115"/>
      <c r="G12" s="103"/>
      <c r="H12" s="54" t="s">
        <v>29</v>
      </c>
      <c r="I12" s="55">
        <f>SUM(J12:U12)</f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25">
        <v>0</v>
      </c>
      <c r="W12" s="55">
        <v>0</v>
      </c>
      <c r="X12" s="55">
        <v>0</v>
      </c>
      <c r="Z12" s="87"/>
      <c r="AA12" s="86"/>
      <c r="AB12" s="86"/>
      <c r="AC12" s="86"/>
      <c r="AD12" s="86"/>
      <c r="AE12" s="86"/>
      <c r="AF12" s="86"/>
      <c r="AG12" s="86"/>
      <c r="AH12" s="86"/>
    </row>
    <row r="13" spans="2:34" ht="24.95" customHeight="1" x14ac:dyDescent="0.25">
      <c r="B13" s="108">
        <v>3</v>
      </c>
      <c r="C13" s="140" t="s">
        <v>31</v>
      </c>
      <c r="D13" s="111"/>
      <c r="E13" s="114" t="s">
        <v>32</v>
      </c>
      <c r="F13" s="116">
        <v>0</v>
      </c>
      <c r="G13" s="102">
        <v>700000</v>
      </c>
      <c r="H13" s="52" t="s">
        <v>28</v>
      </c>
      <c r="I13" s="83">
        <v>700000</v>
      </c>
      <c r="J13" s="53">
        <v>0</v>
      </c>
      <c r="K13" s="53">
        <v>0</v>
      </c>
      <c r="L13" s="53">
        <v>0</v>
      </c>
      <c r="M13" s="53">
        <v>0</v>
      </c>
      <c r="N13" s="53">
        <v>89</v>
      </c>
      <c r="O13" s="53">
        <v>37224</v>
      </c>
      <c r="P13" s="53">
        <v>52659</v>
      </c>
      <c r="Q13" s="53">
        <v>110003</v>
      </c>
      <c r="R13" s="53">
        <v>103599</v>
      </c>
      <c r="S13" s="53">
        <v>102745</v>
      </c>
      <c r="T13" s="53">
        <v>154232</v>
      </c>
      <c r="U13" s="53">
        <v>100000</v>
      </c>
      <c r="V13" s="24">
        <v>39449</v>
      </c>
      <c r="W13" s="53"/>
      <c r="X13" s="53"/>
      <c r="Z13" s="86"/>
      <c r="AA13" s="78"/>
      <c r="AB13" s="77"/>
      <c r="AC13" s="86"/>
      <c r="AD13" s="86"/>
      <c r="AE13" s="86"/>
      <c r="AF13" s="86"/>
      <c r="AG13" s="86"/>
      <c r="AH13" s="86"/>
    </row>
    <row r="14" spans="2:34" ht="15.75" thickBot="1" x14ac:dyDescent="0.3">
      <c r="B14" s="109"/>
      <c r="C14" s="141"/>
      <c r="D14" s="113"/>
      <c r="E14" s="115"/>
      <c r="F14" s="115"/>
      <c r="G14" s="103"/>
      <c r="H14" s="54" t="s">
        <v>29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25">
        <v>0</v>
      </c>
      <c r="W14" s="55">
        <v>0</v>
      </c>
      <c r="X14" s="55">
        <v>0</v>
      </c>
      <c r="Z14" s="88"/>
      <c r="AA14" s="86"/>
      <c r="AB14" s="86"/>
      <c r="AC14" s="86"/>
      <c r="AD14" s="86"/>
      <c r="AE14" s="86"/>
      <c r="AF14" s="86"/>
      <c r="AG14" s="86"/>
      <c r="AH14" s="86"/>
    </row>
    <row r="15" spans="2:34" ht="24.95" customHeight="1" x14ac:dyDescent="0.25">
      <c r="B15" s="108">
        <v>4</v>
      </c>
      <c r="C15" s="110" t="s">
        <v>33</v>
      </c>
      <c r="D15" s="111"/>
      <c r="E15" s="114" t="s">
        <v>32</v>
      </c>
      <c r="F15" s="116">
        <v>0.5</v>
      </c>
      <c r="G15" s="102">
        <v>1105642</v>
      </c>
      <c r="H15" s="52" t="s">
        <v>28</v>
      </c>
      <c r="I15" s="83">
        <v>552821</v>
      </c>
      <c r="J15" s="53">
        <v>0</v>
      </c>
      <c r="K15" s="53">
        <v>0</v>
      </c>
      <c r="L15" s="53">
        <v>0</v>
      </c>
      <c r="M15" s="53">
        <v>0</v>
      </c>
      <c r="N15" s="53">
        <v>24533</v>
      </c>
      <c r="O15" s="53">
        <v>29850</v>
      </c>
      <c r="P15" s="53">
        <v>28215</v>
      </c>
      <c r="Q15" s="53">
        <v>140155</v>
      </c>
      <c r="R15" s="53">
        <v>103581</v>
      </c>
      <c r="S15" s="53">
        <v>12564</v>
      </c>
      <c r="T15" s="53">
        <v>15769</v>
      </c>
      <c r="U15" s="53">
        <v>100000</v>
      </c>
      <c r="V15" s="53">
        <v>98154</v>
      </c>
      <c r="W15" s="53"/>
      <c r="X15" s="53"/>
      <c r="Y15" s="80"/>
      <c r="Z15" s="77"/>
      <c r="AA15" s="87"/>
      <c r="AB15" s="87"/>
      <c r="AC15" s="86"/>
      <c r="AD15" s="86"/>
      <c r="AE15" s="86"/>
      <c r="AF15" s="86"/>
      <c r="AG15" s="86"/>
      <c r="AH15" s="86"/>
    </row>
    <row r="16" spans="2:34" ht="15.75" thickBot="1" x14ac:dyDescent="0.3">
      <c r="B16" s="109"/>
      <c r="C16" s="112"/>
      <c r="D16" s="113"/>
      <c r="E16" s="115"/>
      <c r="F16" s="115"/>
      <c r="G16" s="103"/>
      <c r="H16" s="54" t="s">
        <v>29</v>
      </c>
      <c r="I16" s="85">
        <v>552821</v>
      </c>
      <c r="J16" s="55">
        <v>0</v>
      </c>
      <c r="K16" s="55">
        <v>0</v>
      </c>
      <c r="L16" s="55">
        <v>0</v>
      </c>
      <c r="M16" s="55">
        <v>0</v>
      </c>
      <c r="N16" s="55">
        <v>24533</v>
      </c>
      <c r="O16" s="55">
        <v>29850</v>
      </c>
      <c r="P16" s="55">
        <v>28215</v>
      </c>
      <c r="Q16" s="58">
        <v>140155</v>
      </c>
      <c r="R16" s="58">
        <v>103581</v>
      </c>
      <c r="S16" s="55">
        <v>12564</v>
      </c>
      <c r="T16" s="55">
        <v>15769</v>
      </c>
      <c r="U16" s="55">
        <v>100000</v>
      </c>
      <c r="V16" s="55">
        <v>98154</v>
      </c>
      <c r="W16" s="55">
        <v>0</v>
      </c>
      <c r="X16" s="55">
        <v>0</v>
      </c>
      <c r="Y16" s="9"/>
      <c r="Z16" s="86"/>
      <c r="AA16" s="86"/>
      <c r="AB16" s="86"/>
      <c r="AC16" s="86"/>
      <c r="AD16" s="86"/>
      <c r="AE16" s="86"/>
      <c r="AF16" s="86"/>
      <c r="AG16" s="86"/>
      <c r="AH16" s="86"/>
    </row>
    <row r="17" spans="2:34" ht="24.75" customHeight="1" x14ac:dyDescent="0.25">
      <c r="B17" s="108">
        <v>5</v>
      </c>
      <c r="C17" s="122" t="s">
        <v>34</v>
      </c>
      <c r="D17" s="123"/>
      <c r="E17" s="114" t="s">
        <v>27</v>
      </c>
      <c r="F17" s="138">
        <v>0.57799999999999996</v>
      </c>
      <c r="G17" s="130">
        <v>38150827</v>
      </c>
      <c r="H17" s="52" t="s">
        <v>28</v>
      </c>
      <c r="I17" s="53">
        <f>SUM(J17:X17)</f>
        <v>16099649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13725566</v>
      </c>
      <c r="P17" s="53">
        <v>0</v>
      </c>
      <c r="Q17" s="53">
        <v>2374083</v>
      </c>
      <c r="R17" s="53">
        <v>0</v>
      </c>
      <c r="S17" s="53">
        <v>0</v>
      </c>
      <c r="T17" s="53">
        <v>0</v>
      </c>
      <c r="U17" s="53">
        <v>0</v>
      </c>
      <c r="V17" s="24">
        <v>0</v>
      </c>
      <c r="W17" s="53">
        <v>0</v>
      </c>
      <c r="X17" s="53">
        <v>0</v>
      </c>
      <c r="Z17" s="86"/>
      <c r="AA17" s="87"/>
      <c r="AB17" s="86"/>
      <c r="AC17" s="86"/>
      <c r="AD17" s="86"/>
      <c r="AE17" s="86"/>
      <c r="AF17" s="86"/>
      <c r="AG17" s="86"/>
      <c r="AH17" s="86"/>
    </row>
    <row r="18" spans="2:34" ht="15.75" thickBot="1" x14ac:dyDescent="0.3">
      <c r="B18" s="109"/>
      <c r="C18" s="124"/>
      <c r="D18" s="125"/>
      <c r="E18" s="115"/>
      <c r="F18" s="139"/>
      <c r="G18" s="131"/>
      <c r="H18" s="54" t="s">
        <v>29</v>
      </c>
      <c r="I18" s="55">
        <f>SUM(J18:X18)</f>
        <v>22051178.014218006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18799471.91469194</v>
      </c>
      <c r="P18" s="55">
        <v>0</v>
      </c>
      <c r="Q18" s="55">
        <v>3251706.0995260654</v>
      </c>
      <c r="R18" s="55">
        <v>0</v>
      </c>
      <c r="S18" s="55">
        <v>0</v>
      </c>
      <c r="T18" s="55">
        <v>0</v>
      </c>
      <c r="U18" s="58">
        <v>0</v>
      </c>
      <c r="V18" s="25">
        <v>0</v>
      </c>
      <c r="W18" s="55">
        <v>0</v>
      </c>
      <c r="X18" s="55">
        <v>0</v>
      </c>
      <c r="Z18" s="86"/>
      <c r="AA18" s="86"/>
      <c r="AB18" s="86"/>
      <c r="AC18" s="86"/>
      <c r="AD18" s="86"/>
      <c r="AE18" s="86"/>
      <c r="AF18" s="86"/>
      <c r="AG18" s="86"/>
      <c r="AH18" s="86"/>
    </row>
    <row r="19" spans="2:34" ht="24.75" customHeight="1" x14ac:dyDescent="0.25">
      <c r="B19" s="108">
        <v>6</v>
      </c>
      <c r="C19" s="110" t="s">
        <v>91</v>
      </c>
      <c r="D19" s="111"/>
      <c r="E19" s="114" t="s">
        <v>27</v>
      </c>
      <c r="F19" s="116">
        <v>0</v>
      </c>
      <c r="G19" s="130">
        <v>7422914</v>
      </c>
      <c r="H19" s="52" t="s">
        <v>28</v>
      </c>
      <c r="I19" s="53">
        <f>SUM(J19:X19)</f>
        <v>7422914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7108477</v>
      </c>
      <c r="R19" s="53">
        <v>164437</v>
      </c>
      <c r="S19" s="53">
        <v>60933</v>
      </c>
      <c r="T19" s="53">
        <v>0</v>
      </c>
      <c r="U19" s="53">
        <v>89067</v>
      </c>
      <c r="V19" s="24">
        <v>0</v>
      </c>
      <c r="W19" s="53">
        <v>0</v>
      </c>
      <c r="X19" s="53">
        <v>0</v>
      </c>
      <c r="Y19" s="9"/>
      <c r="Z19" s="86"/>
      <c r="AA19" s="86"/>
      <c r="AB19" s="86"/>
      <c r="AC19" s="86"/>
      <c r="AD19" s="86"/>
      <c r="AE19" s="86"/>
      <c r="AF19" s="86"/>
      <c r="AG19" s="86"/>
      <c r="AH19" s="86"/>
    </row>
    <row r="20" spans="2:34" ht="15.75" thickBot="1" x14ac:dyDescent="0.3">
      <c r="B20" s="109"/>
      <c r="C20" s="112"/>
      <c r="D20" s="113"/>
      <c r="E20" s="115"/>
      <c r="F20" s="117"/>
      <c r="G20" s="131"/>
      <c r="H20" s="54" t="s">
        <v>29</v>
      </c>
      <c r="I20" s="55">
        <f t="shared" ref="I20:I22" si="0">SUM(J20:U20)</f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25">
        <v>0</v>
      </c>
      <c r="W20" s="55">
        <v>0</v>
      </c>
      <c r="X20" s="55">
        <v>0</v>
      </c>
      <c r="Z20" s="86"/>
      <c r="AA20" s="86"/>
      <c r="AB20" s="86"/>
      <c r="AC20" s="86"/>
      <c r="AD20" s="86"/>
      <c r="AE20" s="86"/>
      <c r="AF20" s="86"/>
      <c r="AG20" s="86"/>
      <c r="AH20" s="86"/>
    </row>
    <row r="21" spans="2:34" ht="24.75" customHeight="1" x14ac:dyDescent="0.25">
      <c r="B21" s="108">
        <v>7</v>
      </c>
      <c r="C21" s="110" t="s">
        <v>35</v>
      </c>
      <c r="D21" s="111"/>
      <c r="E21" s="114" t="s">
        <v>27</v>
      </c>
      <c r="F21" s="116">
        <v>0</v>
      </c>
      <c r="G21" s="118">
        <v>100000</v>
      </c>
      <c r="H21" s="52" t="s">
        <v>28</v>
      </c>
      <c r="I21" s="53">
        <f t="shared" si="0"/>
        <v>100000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100000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24">
        <v>0</v>
      </c>
      <c r="W21" s="53">
        <v>0</v>
      </c>
      <c r="X21" s="53">
        <v>0</v>
      </c>
      <c r="Z21" s="86"/>
      <c r="AA21" s="86"/>
      <c r="AB21" s="86"/>
      <c r="AC21" s="86"/>
      <c r="AD21" s="86"/>
      <c r="AE21" s="86"/>
      <c r="AF21" s="86"/>
      <c r="AG21" s="86"/>
      <c r="AH21" s="86"/>
    </row>
    <row r="22" spans="2:34" ht="15.75" thickBot="1" x14ac:dyDescent="0.3">
      <c r="B22" s="109"/>
      <c r="C22" s="112"/>
      <c r="D22" s="113"/>
      <c r="E22" s="115"/>
      <c r="F22" s="117"/>
      <c r="G22" s="119"/>
      <c r="H22" s="54" t="s">
        <v>29</v>
      </c>
      <c r="I22" s="55">
        <f t="shared" si="0"/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25">
        <v>0</v>
      </c>
      <c r="W22" s="55">
        <v>0</v>
      </c>
      <c r="X22" s="55">
        <v>0</v>
      </c>
      <c r="Z22" s="86"/>
      <c r="AA22" s="86"/>
      <c r="AB22" s="86"/>
      <c r="AC22" s="86"/>
      <c r="AD22" s="86"/>
      <c r="AE22" s="86"/>
      <c r="AF22" s="86"/>
      <c r="AG22" s="86"/>
      <c r="AH22" s="86"/>
    </row>
    <row r="23" spans="2:34" ht="24.75" customHeight="1" x14ac:dyDescent="0.25">
      <c r="B23" s="108">
        <v>8</v>
      </c>
      <c r="C23" s="110" t="s">
        <v>52</v>
      </c>
      <c r="D23" s="111"/>
      <c r="E23" s="114" t="s">
        <v>27</v>
      </c>
      <c r="F23" s="138">
        <v>0.57799999999999996</v>
      </c>
      <c r="G23" s="102">
        <v>4146919</v>
      </c>
      <c r="H23" s="52" t="s">
        <v>28</v>
      </c>
      <c r="I23" s="83">
        <f>SUM(J23:X23)</f>
        <v>1750000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f>275000-91325</f>
        <v>183675</v>
      </c>
      <c r="U23" s="58">
        <v>188336</v>
      </c>
      <c r="V23" s="53">
        <v>190000</v>
      </c>
      <c r="W23" s="53">
        <v>190000</v>
      </c>
      <c r="X23" s="53">
        <v>997989</v>
      </c>
      <c r="Y23" s="79"/>
      <c r="Z23" s="87"/>
      <c r="AA23" s="86"/>
      <c r="AB23" s="86"/>
      <c r="AC23" s="86"/>
      <c r="AD23" s="86"/>
      <c r="AE23" s="86"/>
      <c r="AF23" s="86"/>
      <c r="AG23" s="86"/>
      <c r="AH23" s="86"/>
    </row>
    <row r="24" spans="2:34" ht="15.75" thickBot="1" x14ac:dyDescent="0.3">
      <c r="B24" s="109"/>
      <c r="C24" s="112"/>
      <c r="D24" s="113"/>
      <c r="E24" s="115"/>
      <c r="F24" s="139"/>
      <c r="G24" s="103"/>
      <c r="H24" s="54" t="s">
        <v>29</v>
      </c>
      <c r="I24" s="85">
        <f>SUM(J24:X24)</f>
        <v>2396918.84</v>
      </c>
      <c r="J24" s="55">
        <v>0</v>
      </c>
      <c r="K24" s="55">
        <v>0</v>
      </c>
      <c r="L24" s="55">
        <f>L23*$F$23</f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251573.75</v>
      </c>
      <c r="U24" s="55">
        <v>257957.78</v>
      </c>
      <c r="V24" s="55">
        <v>260236.9</v>
      </c>
      <c r="W24" s="55">
        <v>260236.9</v>
      </c>
      <c r="X24" s="55">
        <v>1366913.51</v>
      </c>
      <c r="Y24" s="10"/>
      <c r="Z24" s="87"/>
      <c r="AA24" s="78"/>
      <c r="AB24" s="77"/>
      <c r="AC24" s="86"/>
      <c r="AD24" s="86"/>
      <c r="AE24" s="86"/>
      <c r="AF24" s="86"/>
      <c r="AG24" s="86"/>
      <c r="AH24" s="86"/>
    </row>
    <row r="25" spans="2:34" ht="24.75" customHeight="1" x14ac:dyDescent="0.25">
      <c r="B25" s="108">
        <v>9</v>
      </c>
      <c r="C25" s="181" t="s">
        <v>36</v>
      </c>
      <c r="D25" s="182"/>
      <c r="E25" s="114" t="s">
        <v>32</v>
      </c>
      <c r="F25" s="116">
        <v>0.5</v>
      </c>
      <c r="G25" s="118">
        <v>0</v>
      </c>
      <c r="H25" s="52" t="s">
        <v>28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Z25" s="77"/>
      <c r="AA25" s="77"/>
      <c r="AB25" s="86"/>
      <c r="AC25" s="86"/>
      <c r="AD25" s="86"/>
      <c r="AE25" s="86"/>
      <c r="AF25" s="86"/>
      <c r="AG25" s="86"/>
      <c r="AH25" s="86"/>
    </row>
    <row r="26" spans="2:34" ht="15.75" thickBot="1" x14ac:dyDescent="0.3">
      <c r="B26" s="109"/>
      <c r="C26" s="183"/>
      <c r="D26" s="184"/>
      <c r="E26" s="115"/>
      <c r="F26" s="117"/>
      <c r="G26" s="119"/>
      <c r="H26" s="54" t="s">
        <v>29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Z26" s="86"/>
      <c r="AA26" s="77"/>
      <c r="AB26" s="86"/>
      <c r="AC26" s="86"/>
      <c r="AD26" s="86"/>
      <c r="AE26" s="86"/>
      <c r="AF26" s="86"/>
      <c r="AG26" s="86"/>
      <c r="AH26" s="86"/>
    </row>
    <row r="27" spans="2:34" ht="24.75" customHeight="1" x14ac:dyDescent="0.25">
      <c r="B27" s="108">
        <v>10</v>
      </c>
      <c r="C27" s="110" t="s">
        <v>53</v>
      </c>
      <c r="D27" s="111"/>
      <c r="E27" s="114" t="s">
        <v>32</v>
      </c>
      <c r="F27" s="116">
        <v>0.5</v>
      </c>
      <c r="G27" s="102">
        <v>2500000</v>
      </c>
      <c r="H27" s="52" t="s">
        <v>28</v>
      </c>
      <c r="I27" s="83">
        <v>1250000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66168</v>
      </c>
      <c r="P27" s="53">
        <v>552765</v>
      </c>
      <c r="Q27" s="53">
        <v>11246</v>
      </c>
      <c r="R27" s="53">
        <v>11246</v>
      </c>
      <c r="S27" s="53">
        <v>170343</v>
      </c>
      <c r="T27" s="53">
        <v>332705</v>
      </c>
      <c r="U27" s="53">
        <v>50000</v>
      </c>
      <c r="V27" s="53">
        <v>50000</v>
      </c>
      <c r="W27" s="53">
        <v>5527</v>
      </c>
      <c r="X27" s="53">
        <v>0</v>
      </c>
      <c r="Y27" s="79"/>
      <c r="Z27" s="86"/>
      <c r="AA27" s="78"/>
      <c r="AB27" s="77"/>
      <c r="AC27" s="86"/>
      <c r="AD27" s="86"/>
      <c r="AE27" s="86"/>
      <c r="AF27" s="86"/>
      <c r="AG27" s="86"/>
      <c r="AH27" s="86"/>
    </row>
    <row r="28" spans="2:34" ht="15.75" thickBot="1" x14ac:dyDescent="0.3">
      <c r="B28" s="109"/>
      <c r="C28" s="112"/>
      <c r="D28" s="113"/>
      <c r="E28" s="115"/>
      <c r="F28" s="117"/>
      <c r="G28" s="103"/>
      <c r="H28" s="54" t="s">
        <v>29</v>
      </c>
      <c r="I28" s="85">
        <v>1250000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66168</v>
      </c>
      <c r="P28" s="55">
        <v>552765</v>
      </c>
      <c r="Q28" s="55">
        <v>11246</v>
      </c>
      <c r="R28" s="55">
        <v>11246</v>
      </c>
      <c r="S28" s="55">
        <v>170343</v>
      </c>
      <c r="T28" s="55">
        <v>332705</v>
      </c>
      <c r="U28" s="55">
        <v>50000</v>
      </c>
      <c r="V28" s="55">
        <v>50000</v>
      </c>
      <c r="W28" s="55">
        <v>5527</v>
      </c>
      <c r="X28" s="55">
        <v>0</v>
      </c>
      <c r="Y28" s="10"/>
      <c r="Z28" s="86"/>
      <c r="AA28" s="86"/>
      <c r="AB28" s="86"/>
      <c r="AC28" s="86"/>
      <c r="AD28" s="86"/>
      <c r="AE28" s="86"/>
      <c r="AF28" s="86"/>
      <c r="AG28" s="86"/>
      <c r="AH28" s="86"/>
    </row>
    <row r="29" spans="2:34" ht="24.75" customHeight="1" x14ac:dyDescent="0.25">
      <c r="B29" s="108">
        <v>11</v>
      </c>
      <c r="C29" s="110" t="s">
        <v>37</v>
      </c>
      <c r="D29" s="111"/>
      <c r="E29" s="114" t="s">
        <v>32</v>
      </c>
      <c r="F29" s="116">
        <v>0.5</v>
      </c>
      <c r="G29" s="130">
        <v>655200</v>
      </c>
      <c r="H29" s="52" t="s">
        <v>28</v>
      </c>
      <c r="I29" s="53">
        <f>SUM(J29:X29)</f>
        <v>327600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80000</v>
      </c>
      <c r="V29" s="53">
        <v>80000</v>
      </c>
      <c r="W29" s="53">
        <v>80000</v>
      </c>
      <c r="X29" s="53">
        <v>87600</v>
      </c>
      <c r="Y29" s="80"/>
      <c r="Z29" s="77"/>
      <c r="AA29" s="86"/>
      <c r="AB29" s="86"/>
      <c r="AC29" s="86"/>
      <c r="AD29" s="86"/>
      <c r="AE29" s="86"/>
      <c r="AF29" s="86"/>
      <c r="AG29" s="86"/>
      <c r="AH29" s="86"/>
    </row>
    <row r="30" spans="2:34" ht="27" customHeight="1" thickBot="1" x14ac:dyDescent="0.3">
      <c r="B30" s="109"/>
      <c r="C30" s="112"/>
      <c r="D30" s="113"/>
      <c r="E30" s="115"/>
      <c r="F30" s="117"/>
      <c r="G30" s="131"/>
      <c r="H30" s="54" t="s">
        <v>29</v>
      </c>
      <c r="I30" s="55">
        <f>SUM(J30:X30)</f>
        <v>327600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80000</v>
      </c>
      <c r="V30" s="55">
        <v>80000</v>
      </c>
      <c r="W30" s="55">
        <v>80000</v>
      </c>
      <c r="X30" s="55">
        <v>87600</v>
      </c>
      <c r="Z30" s="77"/>
      <c r="AA30" s="86"/>
      <c r="AB30" s="86"/>
      <c r="AC30" s="86"/>
      <c r="AD30" s="86"/>
      <c r="AE30" s="86"/>
      <c r="AF30" s="86"/>
      <c r="AG30" s="86"/>
      <c r="AH30" s="86"/>
    </row>
    <row r="31" spans="2:34" ht="24.75" customHeight="1" x14ac:dyDescent="0.25">
      <c r="B31" s="120">
        <v>12</v>
      </c>
      <c r="C31" s="110" t="s">
        <v>38</v>
      </c>
      <c r="D31" s="111"/>
      <c r="E31" s="114" t="s">
        <v>27</v>
      </c>
      <c r="F31" s="116">
        <v>0</v>
      </c>
      <c r="G31" s="130">
        <v>3700000</v>
      </c>
      <c r="H31" s="52" t="s">
        <v>28</v>
      </c>
      <c r="I31" s="53">
        <f t="shared" ref="I31:I32" si="1">SUM(J31:U31)</f>
        <v>3700000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3700000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24">
        <v>0</v>
      </c>
      <c r="W31" s="53">
        <v>0</v>
      </c>
      <c r="X31" s="53">
        <v>0</v>
      </c>
      <c r="Y31" s="76"/>
      <c r="Z31" s="77"/>
      <c r="AA31" s="77"/>
      <c r="AB31" s="77"/>
      <c r="AC31" s="86"/>
      <c r="AD31" s="86"/>
      <c r="AE31" s="86"/>
      <c r="AF31" s="86"/>
      <c r="AG31" s="86"/>
      <c r="AH31" s="86"/>
    </row>
    <row r="32" spans="2:34" ht="15.75" thickBot="1" x14ac:dyDescent="0.3">
      <c r="B32" s="121"/>
      <c r="C32" s="112"/>
      <c r="D32" s="113"/>
      <c r="E32" s="115"/>
      <c r="F32" s="117"/>
      <c r="G32" s="131"/>
      <c r="H32" s="54" t="s">
        <v>29</v>
      </c>
      <c r="I32" s="55">
        <f t="shared" si="1"/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25">
        <v>0</v>
      </c>
      <c r="W32" s="55">
        <v>0</v>
      </c>
      <c r="X32" s="55">
        <v>0</v>
      </c>
      <c r="Y32" s="76"/>
      <c r="Z32" s="86"/>
      <c r="AA32" s="86"/>
      <c r="AB32" s="86"/>
      <c r="AC32" s="86"/>
      <c r="AD32" s="86"/>
      <c r="AE32" s="86"/>
      <c r="AF32" s="86"/>
      <c r="AG32" s="86"/>
      <c r="AH32" s="86"/>
    </row>
    <row r="33" spans="2:34" ht="24.75" customHeight="1" x14ac:dyDescent="0.25">
      <c r="B33" s="120">
        <v>13</v>
      </c>
      <c r="C33" s="110" t="s">
        <v>39</v>
      </c>
      <c r="D33" s="111"/>
      <c r="E33" s="114" t="s">
        <v>32</v>
      </c>
      <c r="F33" s="116">
        <v>0.5</v>
      </c>
      <c r="G33" s="118">
        <v>500000</v>
      </c>
      <c r="H33" s="52" t="s">
        <v>28</v>
      </c>
      <c r="I33" s="53">
        <v>250000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250000</v>
      </c>
      <c r="V33" s="53">
        <v>0</v>
      </c>
      <c r="W33" s="53">
        <v>0</v>
      </c>
      <c r="X33" s="53">
        <v>0</v>
      </c>
      <c r="Y33" s="76"/>
      <c r="Z33" s="86"/>
      <c r="AA33" s="78"/>
      <c r="AB33" s="77"/>
      <c r="AC33" s="86"/>
      <c r="AD33" s="86"/>
      <c r="AE33" s="86"/>
      <c r="AF33" s="86"/>
      <c r="AG33" s="86"/>
      <c r="AH33" s="86"/>
    </row>
    <row r="34" spans="2:34" ht="15.75" thickBot="1" x14ac:dyDescent="0.3">
      <c r="B34" s="121"/>
      <c r="C34" s="112"/>
      <c r="D34" s="113"/>
      <c r="E34" s="115"/>
      <c r="F34" s="117"/>
      <c r="G34" s="119"/>
      <c r="H34" s="54" t="s">
        <v>29</v>
      </c>
      <c r="I34" s="55">
        <v>250000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250000</v>
      </c>
      <c r="V34" s="55">
        <v>0</v>
      </c>
      <c r="W34" s="55">
        <v>0</v>
      </c>
      <c r="X34" s="55">
        <v>0</v>
      </c>
      <c r="Y34" s="76"/>
      <c r="Z34" s="86"/>
      <c r="AA34" s="86"/>
      <c r="AB34" s="86"/>
      <c r="AC34" s="86"/>
      <c r="AD34" s="86"/>
      <c r="AE34" s="86"/>
      <c r="AF34" s="86"/>
      <c r="AG34" s="86"/>
      <c r="AH34" s="86"/>
    </row>
    <row r="35" spans="2:34" ht="24.75" customHeight="1" x14ac:dyDescent="0.25">
      <c r="B35" s="108">
        <v>14</v>
      </c>
      <c r="C35" s="110" t="s">
        <v>54</v>
      </c>
      <c r="D35" s="111"/>
      <c r="E35" s="114" t="s">
        <v>40</v>
      </c>
      <c r="F35" s="116">
        <v>0.5</v>
      </c>
      <c r="G35" s="118">
        <v>1950000</v>
      </c>
      <c r="H35" s="52" t="s">
        <v>28</v>
      </c>
      <c r="I35" s="53">
        <f>SUM(J35:X35)</f>
        <v>975000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77054</v>
      </c>
      <c r="T35" s="53">
        <v>185172</v>
      </c>
      <c r="U35" s="53">
        <v>225000</v>
      </c>
      <c r="V35" s="53">
        <v>225000</v>
      </c>
      <c r="W35" s="53">
        <f>222946+39828</f>
        <v>262774</v>
      </c>
      <c r="X35" s="53">
        <v>0</v>
      </c>
      <c r="Y35" s="9"/>
      <c r="Z35" s="77"/>
      <c r="AA35" s="86"/>
      <c r="AB35" s="86"/>
      <c r="AC35" s="86"/>
      <c r="AD35" s="86"/>
      <c r="AE35" s="86"/>
      <c r="AF35" s="86"/>
      <c r="AG35" s="86"/>
      <c r="AH35" s="86"/>
    </row>
    <row r="36" spans="2:34" ht="15.75" thickBot="1" x14ac:dyDescent="0.3">
      <c r="B36" s="109"/>
      <c r="C36" s="112"/>
      <c r="D36" s="113"/>
      <c r="E36" s="115"/>
      <c r="F36" s="117"/>
      <c r="G36" s="119"/>
      <c r="H36" s="54" t="s">
        <v>29</v>
      </c>
      <c r="I36" s="55">
        <f>SUM(J36:X36)</f>
        <v>975000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77054</v>
      </c>
      <c r="T36" s="55">
        <v>185172</v>
      </c>
      <c r="U36" s="55">
        <v>225000</v>
      </c>
      <c r="V36" s="55">
        <v>225000</v>
      </c>
      <c r="W36" s="55">
        <f>222946+39828</f>
        <v>262774</v>
      </c>
      <c r="X36" s="55">
        <v>0</v>
      </c>
      <c r="Z36" s="86"/>
      <c r="AA36" s="86"/>
      <c r="AB36" s="86"/>
      <c r="AC36" s="86"/>
      <c r="AD36" s="86"/>
      <c r="AE36" s="86"/>
      <c r="AF36" s="86"/>
      <c r="AG36" s="86"/>
      <c r="AH36" s="86"/>
    </row>
    <row r="37" spans="2:34" ht="24.75" customHeight="1" x14ac:dyDescent="0.25">
      <c r="B37" s="120">
        <v>15</v>
      </c>
      <c r="C37" s="122" t="s">
        <v>99</v>
      </c>
      <c r="D37" s="123"/>
      <c r="E37" s="126" t="s">
        <v>27</v>
      </c>
      <c r="F37" s="128" t="s">
        <v>48</v>
      </c>
      <c r="G37" s="118">
        <f>I37+I38</f>
        <v>21103248</v>
      </c>
      <c r="H37" s="52" t="s">
        <v>28</v>
      </c>
      <c r="I37" s="53">
        <f>SUM(J37:X37)</f>
        <v>8500002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6">
        <v>1214286</v>
      </c>
      <c r="V37" s="53">
        <v>1214286</v>
      </c>
      <c r="W37" s="53">
        <f>1214286*2</f>
        <v>2428572</v>
      </c>
      <c r="X37" s="53">
        <v>3642858</v>
      </c>
      <c r="Y37" s="9"/>
      <c r="Z37" s="86"/>
      <c r="AA37" s="86"/>
      <c r="AB37" s="86"/>
      <c r="AC37" s="86"/>
      <c r="AD37" s="86"/>
      <c r="AE37" s="86"/>
      <c r="AF37" s="86"/>
      <c r="AG37" s="86"/>
      <c r="AH37" s="86"/>
    </row>
    <row r="38" spans="2:34" ht="15.75" thickBot="1" x14ac:dyDescent="0.3">
      <c r="B38" s="121"/>
      <c r="C38" s="124"/>
      <c r="D38" s="125"/>
      <c r="E38" s="127"/>
      <c r="F38" s="129"/>
      <c r="G38" s="119"/>
      <c r="H38" s="54" t="s">
        <v>29</v>
      </c>
      <c r="I38" s="55">
        <f t="shared" ref="I38" si="2">SUM(J38:X38)</f>
        <v>12603246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7">
        <v>2240097</v>
      </c>
      <c r="V38" s="55">
        <v>2240097</v>
      </c>
      <c r="W38" s="55">
        <f>2240097*2</f>
        <v>4480194</v>
      </c>
      <c r="X38" s="55">
        <v>3642858</v>
      </c>
      <c r="Z38" s="86"/>
      <c r="AA38" s="86"/>
      <c r="AB38" s="86"/>
      <c r="AC38" s="86"/>
      <c r="AD38" s="86"/>
      <c r="AE38" s="86"/>
      <c r="AF38" s="86"/>
      <c r="AG38" s="86"/>
      <c r="AH38" s="86"/>
    </row>
    <row r="39" spans="2:34" ht="24.75" customHeight="1" x14ac:dyDescent="0.25">
      <c r="B39" s="120">
        <v>16</v>
      </c>
      <c r="C39" s="122" t="s">
        <v>104</v>
      </c>
      <c r="D39" s="123"/>
      <c r="E39" s="126" t="s">
        <v>32</v>
      </c>
      <c r="F39" s="128">
        <v>0.5</v>
      </c>
      <c r="G39" s="102">
        <v>50000</v>
      </c>
      <c r="H39" s="52" t="s">
        <v>28</v>
      </c>
      <c r="I39" s="83">
        <v>25000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24">
        <v>0</v>
      </c>
      <c r="W39" s="53">
        <v>25000</v>
      </c>
      <c r="X39" s="53">
        <v>0</v>
      </c>
      <c r="Z39" s="86"/>
      <c r="AA39" s="78"/>
      <c r="AB39" s="77"/>
      <c r="AC39" s="86"/>
      <c r="AD39" s="86"/>
      <c r="AE39" s="86"/>
      <c r="AF39" s="86"/>
      <c r="AG39" s="86"/>
      <c r="AH39" s="86"/>
    </row>
    <row r="40" spans="2:34" ht="15.75" thickBot="1" x14ac:dyDescent="0.3">
      <c r="B40" s="121"/>
      <c r="C40" s="124"/>
      <c r="D40" s="125"/>
      <c r="E40" s="127"/>
      <c r="F40" s="129"/>
      <c r="G40" s="103"/>
      <c r="H40" s="54" t="s">
        <v>29</v>
      </c>
      <c r="I40" s="85">
        <v>25000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25">
        <v>0</v>
      </c>
      <c r="W40" s="55">
        <v>25000</v>
      </c>
      <c r="X40" s="55">
        <v>0</v>
      </c>
      <c r="Z40" s="86"/>
      <c r="AA40" s="86"/>
      <c r="AB40" s="86"/>
      <c r="AC40" s="86"/>
      <c r="AD40" s="86"/>
      <c r="AE40" s="86"/>
      <c r="AF40" s="86"/>
      <c r="AG40" s="86"/>
      <c r="AH40" s="86"/>
    </row>
    <row r="41" spans="2:34" ht="24.75" customHeight="1" x14ac:dyDescent="0.25">
      <c r="B41" s="120">
        <v>17</v>
      </c>
      <c r="C41" s="122" t="s">
        <v>103</v>
      </c>
      <c r="D41" s="123"/>
      <c r="E41" s="126" t="s">
        <v>27</v>
      </c>
      <c r="F41" s="128">
        <v>0</v>
      </c>
      <c r="G41" s="102">
        <v>550600</v>
      </c>
      <c r="H41" s="52" t="s">
        <v>28</v>
      </c>
      <c r="I41" s="83">
        <v>550600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550600</v>
      </c>
      <c r="U41" s="53">
        <v>0</v>
      </c>
      <c r="V41" s="24">
        <v>0</v>
      </c>
      <c r="W41" s="53">
        <v>0</v>
      </c>
      <c r="X41" s="53"/>
      <c r="Z41" s="86"/>
      <c r="AA41" s="78"/>
      <c r="AB41" s="77"/>
      <c r="AC41" s="86"/>
      <c r="AD41" s="86"/>
      <c r="AE41" s="86"/>
      <c r="AF41" s="86"/>
      <c r="AG41" s="86"/>
      <c r="AH41" s="86"/>
    </row>
    <row r="42" spans="2:34" ht="15.75" thickBot="1" x14ac:dyDescent="0.3">
      <c r="B42" s="121"/>
      <c r="C42" s="124"/>
      <c r="D42" s="125"/>
      <c r="E42" s="127"/>
      <c r="F42" s="129"/>
      <c r="G42" s="103"/>
      <c r="H42" s="54" t="s">
        <v>29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25">
        <v>0</v>
      </c>
      <c r="W42" s="55">
        <v>0</v>
      </c>
      <c r="X42" s="55">
        <v>0</v>
      </c>
      <c r="Z42" s="86"/>
      <c r="AA42" s="86"/>
      <c r="AB42" s="86"/>
      <c r="AC42" s="86"/>
      <c r="AD42" s="86"/>
      <c r="AE42" s="86"/>
      <c r="AF42" s="86"/>
      <c r="AG42" s="86"/>
      <c r="AH42" s="86"/>
    </row>
    <row r="43" spans="2:34" ht="24.75" customHeight="1" x14ac:dyDescent="0.25">
      <c r="B43" s="120">
        <v>18</v>
      </c>
      <c r="C43" s="122" t="s">
        <v>105</v>
      </c>
      <c r="D43" s="123"/>
      <c r="E43" s="126" t="s">
        <v>27</v>
      </c>
      <c r="F43" s="128">
        <v>0.5</v>
      </c>
      <c r="G43" s="118">
        <v>500000</v>
      </c>
      <c r="H43" s="52" t="s">
        <v>28</v>
      </c>
      <c r="I43" s="53">
        <v>250000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62500</v>
      </c>
      <c r="V43" s="53">
        <v>62500</v>
      </c>
      <c r="W43" s="53">
        <v>62500</v>
      </c>
      <c r="X43" s="53">
        <v>62500</v>
      </c>
      <c r="Y43" s="76"/>
      <c r="Z43" s="86"/>
      <c r="AA43" s="86"/>
      <c r="AB43" s="86"/>
      <c r="AC43" s="86"/>
      <c r="AD43" s="86"/>
      <c r="AE43" s="86"/>
      <c r="AF43" s="86"/>
      <c r="AG43" s="86"/>
      <c r="AH43" s="86"/>
    </row>
    <row r="44" spans="2:34" ht="15.75" thickBot="1" x14ac:dyDescent="0.3">
      <c r="B44" s="121"/>
      <c r="C44" s="124"/>
      <c r="D44" s="125"/>
      <c r="E44" s="127"/>
      <c r="F44" s="129"/>
      <c r="G44" s="119"/>
      <c r="H44" s="54" t="s">
        <v>29</v>
      </c>
      <c r="I44" s="55">
        <v>250000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62500</v>
      </c>
      <c r="V44" s="55">
        <v>62500</v>
      </c>
      <c r="W44" s="55">
        <v>62500</v>
      </c>
      <c r="X44" s="55">
        <v>62500</v>
      </c>
      <c r="Z44" s="86"/>
      <c r="AA44" s="86"/>
      <c r="AB44" s="86"/>
      <c r="AC44" s="86"/>
      <c r="AD44" s="86"/>
      <c r="AE44" s="86"/>
      <c r="AF44" s="86"/>
      <c r="AG44" s="86"/>
      <c r="AH44" s="86"/>
    </row>
    <row r="45" spans="2:34" s="26" customFormat="1" ht="24.75" customHeight="1" x14ac:dyDescent="0.25">
      <c r="B45" s="120">
        <v>19</v>
      </c>
      <c r="C45" s="122" t="s">
        <v>93</v>
      </c>
      <c r="D45" s="123"/>
      <c r="E45" s="126" t="s">
        <v>27</v>
      </c>
      <c r="F45" s="128">
        <v>0</v>
      </c>
      <c r="G45" s="102">
        <v>20000000</v>
      </c>
      <c r="H45" s="52" t="s">
        <v>28</v>
      </c>
      <c r="I45" s="83">
        <v>20000000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14000000</v>
      </c>
      <c r="W45" s="53">
        <v>6000000</v>
      </c>
      <c r="X45" s="53">
        <v>0</v>
      </c>
      <c r="Z45" s="86"/>
      <c r="AA45" s="78"/>
      <c r="AB45" s="77"/>
      <c r="AC45" s="86"/>
      <c r="AD45" s="86"/>
      <c r="AE45" s="86"/>
      <c r="AF45" s="86"/>
      <c r="AG45" s="86"/>
      <c r="AH45" s="86"/>
    </row>
    <row r="46" spans="2:34" s="26" customFormat="1" ht="15.75" thickBot="1" x14ac:dyDescent="0.3">
      <c r="B46" s="121"/>
      <c r="C46" s="124"/>
      <c r="D46" s="125"/>
      <c r="E46" s="127"/>
      <c r="F46" s="129"/>
      <c r="G46" s="103"/>
      <c r="H46" s="54" t="s">
        <v>29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72">
        <v>0</v>
      </c>
      <c r="W46" s="73">
        <v>0</v>
      </c>
      <c r="X46" s="73">
        <v>0</v>
      </c>
      <c r="Z46" s="86"/>
      <c r="AA46" s="86"/>
      <c r="AB46" s="86"/>
      <c r="AC46" s="86"/>
      <c r="AD46" s="86"/>
      <c r="AE46" s="86"/>
      <c r="AF46" s="86"/>
      <c r="AG46" s="86"/>
      <c r="AH46" s="86"/>
    </row>
    <row r="47" spans="2:34" s="26" customFormat="1" ht="24.75" customHeight="1" x14ac:dyDescent="0.25">
      <c r="B47" s="120">
        <v>20</v>
      </c>
      <c r="C47" s="122" t="s">
        <v>94</v>
      </c>
      <c r="D47" s="123"/>
      <c r="E47" s="126" t="s">
        <v>27</v>
      </c>
      <c r="F47" s="128">
        <v>0</v>
      </c>
      <c r="G47" s="102">
        <v>100000</v>
      </c>
      <c r="H47" s="52" t="s">
        <v>28</v>
      </c>
      <c r="I47" s="83">
        <v>100000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1850</v>
      </c>
      <c r="U47" s="53">
        <v>25000</v>
      </c>
      <c r="V47" s="53">
        <v>25000</v>
      </c>
      <c r="W47" s="53">
        <v>25000</v>
      </c>
      <c r="X47" s="53">
        <v>23150</v>
      </c>
      <c r="Y47" s="76"/>
      <c r="Z47" s="86"/>
      <c r="AA47" s="86"/>
      <c r="AB47" s="77"/>
      <c r="AC47" s="86"/>
      <c r="AD47" s="86"/>
      <c r="AE47" s="86"/>
      <c r="AF47" s="86"/>
      <c r="AG47" s="86"/>
      <c r="AH47" s="86"/>
    </row>
    <row r="48" spans="2:34" s="26" customFormat="1" ht="15.75" thickBot="1" x14ac:dyDescent="0.3">
      <c r="B48" s="121"/>
      <c r="C48" s="124"/>
      <c r="D48" s="125"/>
      <c r="E48" s="127"/>
      <c r="F48" s="129"/>
      <c r="G48" s="103"/>
      <c r="H48" s="54" t="s">
        <v>29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72">
        <v>0</v>
      </c>
      <c r="W48" s="73">
        <v>0</v>
      </c>
      <c r="X48" s="73">
        <v>0</v>
      </c>
      <c r="Z48" s="86"/>
      <c r="AA48" s="86"/>
      <c r="AB48" s="86"/>
      <c r="AC48" s="86"/>
      <c r="AD48" s="86"/>
      <c r="AE48" s="86"/>
      <c r="AF48" s="86"/>
      <c r="AG48" s="86"/>
      <c r="AH48" s="86"/>
    </row>
    <row r="49" spans="2:34" s="26" customFormat="1" ht="24.75" customHeight="1" x14ac:dyDescent="0.25">
      <c r="B49" s="120">
        <v>21</v>
      </c>
      <c r="C49" s="122" t="s">
        <v>95</v>
      </c>
      <c r="D49" s="123"/>
      <c r="E49" s="126" t="s">
        <v>27</v>
      </c>
      <c r="F49" s="128">
        <v>0</v>
      </c>
      <c r="G49" s="102">
        <v>5000000</v>
      </c>
      <c r="H49" s="52" t="s">
        <v>28</v>
      </c>
      <c r="I49" s="53">
        <f>SUM(S49:X49)</f>
        <v>5000000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208413</v>
      </c>
      <c r="U49" s="53">
        <v>0</v>
      </c>
      <c r="V49" s="53">
        <v>1000000</v>
      </c>
      <c r="W49" s="53">
        <v>2000000</v>
      </c>
      <c r="X49" s="53">
        <v>1791587</v>
      </c>
      <c r="Z49" s="86"/>
      <c r="AA49" s="86"/>
      <c r="AB49" s="77"/>
      <c r="AC49" s="86"/>
      <c r="AD49" s="86"/>
      <c r="AE49" s="86"/>
      <c r="AF49" s="86"/>
      <c r="AG49" s="86"/>
      <c r="AH49" s="86"/>
    </row>
    <row r="50" spans="2:34" s="26" customFormat="1" ht="15.75" thickBot="1" x14ac:dyDescent="0.3">
      <c r="B50" s="121"/>
      <c r="C50" s="124"/>
      <c r="D50" s="125"/>
      <c r="E50" s="127"/>
      <c r="F50" s="129"/>
      <c r="G50" s="103"/>
      <c r="H50" s="54" t="s">
        <v>29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72">
        <v>0</v>
      </c>
      <c r="W50" s="73">
        <v>0</v>
      </c>
      <c r="X50" s="73">
        <v>0</v>
      </c>
      <c r="Z50" s="86"/>
      <c r="AA50" s="86"/>
      <c r="AB50" s="86"/>
      <c r="AC50" s="86"/>
      <c r="AD50" s="86"/>
      <c r="AE50" s="86"/>
      <c r="AF50" s="86"/>
      <c r="AG50" s="86"/>
      <c r="AH50" s="86"/>
    </row>
    <row r="51" spans="2:34" s="26" customFormat="1" ht="24.75" customHeight="1" x14ac:dyDescent="0.25">
      <c r="B51" s="120">
        <v>22</v>
      </c>
      <c r="C51" s="122" t="s">
        <v>96</v>
      </c>
      <c r="D51" s="123"/>
      <c r="E51" s="126" t="s">
        <v>32</v>
      </c>
      <c r="F51" s="128">
        <v>0.5</v>
      </c>
      <c r="G51" s="102">
        <v>1600000</v>
      </c>
      <c r="H51" s="52" t="s">
        <v>28</v>
      </c>
      <c r="I51" s="83">
        <v>800000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200000</v>
      </c>
      <c r="V51" s="53">
        <v>200000</v>
      </c>
      <c r="W51" s="53">
        <v>200000</v>
      </c>
      <c r="X51" s="53">
        <v>200000</v>
      </c>
      <c r="Y51" s="76"/>
      <c r="Z51" s="86"/>
      <c r="AA51" s="78"/>
      <c r="AB51" s="77"/>
      <c r="AC51" s="86"/>
      <c r="AD51" s="86"/>
      <c r="AE51" s="86"/>
      <c r="AF51" s="86"/>
      <c r="AG51" s="86"/>
      <c r="AH51" s="86"/>
    </row>
    <row r="52" spans="2:34" s="26" customFormat="1" ht="15.75" thickBot="1" x14ac:dyDescent="0.3">
      <c r="B52" s="121"/>
      <c r="C52" s="124"/>
      <c r="D52" s="125"/>
      <c r="E52" s="127"/>
      <c r="F52" s="129"/>
      <c r="G52" s="103"/>
      <c r="H52" s="54" t="s">
        <v>29</v>
      </c>
      <c r="I52" s="85">
        <v>800000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200000</v>
      </c>
      <c r="V52" s="72">
        <v>200000</v>
      </c>
      <c r="W52" s="73">
        <v>200000</v>
      </c>
      <c r="X52" s="73">
        <v>200000</v>
      </c>
      <c r="Z52" s="86"/>
      <c r="AA52" s="86"/>
      <c r="AB52" s="86"/>
      <c r="AC52" s="86"/>
      <c r="AD52" s="86"/>
      <c r="AE52" s="86"/>
      <c r="AF52" s="86"/>
      <c r="AG52" s="86"/>
      <c r="AH52" s="86"/>
    </row>
    <row r="53" spans="2:34" s="26" customFormat="1" ht="24.75" customHeight="1" x14ac:dyDescent="0.25">
      <c r="B53" s="120">
        <v>23</v>
      </c>
      <c r="C53" s="122" t="s">
        <v>102</v>
      </c>
      <c r="D53" s="123"/>
      <c r="E53" s="126" t="s">
        <v>27</v>
      </c>
      <c r="F53" s="128">
        <v>0</v>
      </c>
      <c r="G53" s="102">
        <v>450000</v>
      </c>
      <c r="H53" s="52" t="s">
        <v>28</v>
      </c>
      <c r="I53" s="53">
        <f>SUM(J53:X53)</f>
        <v>450000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1850</v>
      </c>
      <c r="U53" s="53">
        <v>100000</v>
      </c>
      <c r="V53" s="53">
        <v>100000</v>
      </c>
      <c r="W53" s="53">
        <v>100000</v>
      </c>
      <c r="X53" s="53">
        <v>148150</v>
      </c>
      <c r="Y53" s="76"/>
      <c r="Z53" s="86"/>
      <c r="AA53" s="78"/>
      <c r="AB53" s="77"/>
      <c r="AC53" s="86"/>
      <c r="AD53" s="86"/>
      <c r="AE53" s="86"/>
      <c r="AF53" s="86"/>
      <c r="AG53" s="86"/>
      <c r="AH53" s="86"/>
    </row>
    <row r="54" spans="2:34" s="26" customFormat="1" ht="15.75" thickBot="1" x14ac:dyDescent="0.3">
      <c r="B54" s="121"/>
      <c r="C54" s="124"/>
      <c r="D54" s="125"/>
      <c r="E54" s="127"/>
      <c r="F54" s="129"/>
      <c r="G54" s="103"/>
      <c r="H54" s="54" t="s">
        <v>29</v>
      </c>
      <c r="I54" s="55">
        <f>SUM(J54:X54)</f>
        <v>0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  <c r="W54" s="55">
        <v>0</v>
      </c>
      <c r="X54" s="55">
        <v>0</v>
      </c>
      <c r="Z54" s="86"/>
      <c r="AA54" s="86"/>
      <c r="AB54" s="86"/>
      <c r="AC54" s="86"/>
      <c r="AD54" s="86"/>
      <c r="AE54" s="86"/>
      <c r="AF54" s="86"/>
      <c r="AG54" s="86"/>
      <c r="AH54" s="86"/>
    </row>
    <row r="55" spans="2:34" s="26" customFormat="1" ht="24.75" customHeight="1" x14ac:dyDescent="0.25">
      <c r="B55" s="120">
        <v>24</v>
      </c>
      <c r="C55" s="122" t="s">
        <v>97</v>
      </c>
      <c r="D55" s="123"/>
      <c r="E55" s="126" t="s">
        <v>27</v>
      </c>
      <c r="F55" s="128">
        <v>0</v>
      </c>
      <c r="G55" s="118">
        <v>400000</v>
      </c>
      <c r="H55" s="52" t="s">
        <v>28</v>
      </c>
      <c r="I55" s="53">
        <v>400000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133333</v>
      </c>
      <c r="W55" s="53">
        <v>133333</v>
      </c>
      <c r="X55" s="53">
        <v>133334</v>
      </c>
      <c r="Z55" s="86"/>
      <c r="AA55" s="86"/>
      <c r="AB55" s="86"/>
      <c r="AC55" s="86"/>
      <c r="AD55" s="86"/>
      <c r="AE55" s="86"/>
      <c r="AF55" s="86"/>
      <c r="AG55" s="86"/>
      <c r="AH55" s="86"/>
    </row>
    <row r="56" spans="2:34" s="26" customFormat="1" ht="15.75" thickBot="1" x14ac:dyDescent="0.3">
      <c r="B56" s="121"/>
      <c r="C56" s="124"/>
      <c r="D56" s="125"/>
      <c r="E56" s="127"/>
      <c r="F56" s="129"/>
      <c r="G56" s="119"/>
      <c r="H56" s="54" t="s">
        <v>29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  <c r="X56" s="55">
        <v>0</v>
      </c>
      <c r="Z56" s="86"/>
      <c r="AA56" s="86"/>
      <c r="AB56" s="86"/>
      <c r="AC56" s="86"/>
      <c r="AD56" s="86"/>
      <c r="AE56" s="86"/>
      <c r="AF56" s="86"/>
      <c r="AG56" s="86"/>
      <c r="AH56" s="86"/>
    </row>
    <row r="57" spans="2:34" s="26" customFormat="1" ht="24.75" customHeight="1" x14ac:dyDescent="0.25">
      <c r="B57" s="120">
        <v>25</v>
      </c>
      <c r="C57" s="122" t="s">
        <v>98</v>
      </c>
      <c r="D57" s="123"/>
      <c r="E57" s="126" t="s">
        <v>27</v>
      </c>
      <c r="F57" s="128">
        <v>0</v>
      </c>
      <c r="G57" s="118">
        <v>269000</v>
      </c>
      <c r="H57" s="52" t="s">
        <v>28</v>
      </c>
      <c r="I57" s="53">
        <v>269000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269000</v>
      </c>
      <c r="U57" s="53">
        <v>0</v>
      </c>
      <c r="V57" s="53">
        <v>0</v>
      </c>
      <c r="W57" s="53">
        <v>0</v>
      </c>
      <c r="X57" s="53">
        <v>0</v>
      </c>
      <c r="Z57" s="86"/>
      <c r="AA57" s="86"/>
      <c r="AB57" s="86"/>
      <c r="AC57" s="86"/>
      <c r="AD57" s="86"/>
      <c r="AE57" s="86"/>
      <c r="AF57" s="86"/>
      <c r="AG57" s="86"/>
      <c r="AH57" s="86"/>
    </row>
    <row r="58" spans="2:34" s="26" customFormat="1" ht="15.75" thickBot="1" x14ac:dyDescent="0.3">
      <c r="B58" s="121"/>
      <c r="C58" s="124"/>
      <c r="D58" s="125"/>
      <c r="E58" s="127"/>
      <c r="F58" s="129"/>
      <c r="G58" s="119"/>
      <c r="H58" s="54" t="s">
        <v>29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  <c r="W58" s="55">
        <v>0</v>
      </c>
      <c r="X58" s="55">
        <v>0</v>
      </c>
      <c r="Z58" s="86"/>
      <c r="AA58" s="86"/>
      <c r="AB58" s="86"/>
      <c r="AC58" s="86"/>
      <c r="AD58" s="86"/>
      <c r="AE58" s="86"/>
      <c r="AF58" s="86"/>
      <c r="AG58" s="86"/>
      <c r="AH58" s="86"/>
    </row>
    <row r="59" spans="2:34" s="26" customFormat="1" x14ac:dyDescent="0.25">
      <c r="B59" s="92">
        <v>26</v>
      </c>
      <c r="C59" s="94" t="s">
        <v>106</v>
      </c>
      <c r="D59" s="95"/>
      <c r="E59" s="98" t="s">
        <v>32</v>
      </c>
      <c r="F59" s="100">
        <v>0.5</v>
      </c>
      <c r="G59" s="102">
        <v>2500000</v>
      </c>
      <c r="H59" s="82" t="s">
        <v>28</v>
      </c>
      <c r="I59" s="83">
        <v>1250000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312500</v>
      </c>
      <c r="V59" s="53">
        <v>312500</v>
      </c>
      <c r="W59" s="53">
        <v>312500</v>
      </c>
      <c r="X59" s="53">
        <v>312500</v>
      </c>
      <c r="Z59" s="86"/>
      <c r="AA59" s="86"/>
      <c r="AB59" s="86"/>
      <c r="AC59" s="86"/>
      <c r="AD59" s="86"/>
      <c r="AE59" s="86"/>
      <c r="AF59" s="86"/>
      <c r="AG59" s="86"/>
      <c r="AH59" s="86"/>
    </row>
    <row r="60" spans="2:34" s="26" customFormat="1" ht="15.75" thickBot="1" x14ac:dyDescent="0.3">
      <c r="B60" s="93"/>
      <c r="C60" s="96"/>
      <c r="D60" s="97"/>
      <c r="E60" s="99"/>
      <c r="F60" s="101"/>
      <c r="G60" s="103"/>
      <c r="H60" s="84" t="s">
        <v>29</v>
      </c>
      <c r="I60" s="85">
        <v>1250000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312500</v>
      </c>
      <c r="V60" s="55">
        <v>312500</v>
      </c>
      <c r="W60" s="55">
        <v>312500</v>
      </c>
      <c r="X60" s="55">
        <v>312500</v>
      </c>
      <c r="Z60" s="86"/>
      <c r="AA60" s="86"/>
      <c r="AB60" s="86"/>
      <c r="AC60" s="86"/>
      <c r="AD60" s="86"/>
      <c r="AE60" s="86"/>
      <c r="AF60" s="86"/>
      <c r="AG60" s="86"/>
      <c r="AH60" s="86"/>
    </row>
    <row r="61" spans="2:34" s="26" customFormat="1" x14ac:dyDescent="0.25">
      <c r="B61" s="92">
        <v>27</v>
      </c>
      <c r="C61" s="94" t="s">
        <v>107</v>
      </c>
      <c r="D61" s="95"/>
      <c r="E61" s="98" t="s">
        <v>32</v>
      </c>
      <c r="F61" s="100">
        <v>0</v>
      </c>
      <c r="G61" s="102">
        <v>885000</v>
      </c>
      <c r="H61" s="82" t="s">
        <v>28</v>
      </c>
      <c r="I61" s="83">
        <v>885000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295000</v>
      </c>
      <c r="W61" s="53">
        <v>295000</v>
      </c>
      <c r="X61" s="53">
        <v>295000</v>
      </c>
      <c r="Z61" s="86"/>
      <c r="AA61" s="86"/>
      <c r="AB61" s="86"/>
      <c r="AC61" s="86"/>
      <c r="AD61" s="86"/>
      <c r="AE61" s="86"/>
      <c r="AF61" s="86"/>
      <c r="AG61" s="86"/>
      <c r="AH61" s="86"/>
    </row>
    <row r="62" spans="2:34" s="26" customFormat="1" ht="15.75" thickBot="1" x14ac:dyDescent="0.3">
      <c r="B62" s="93"/>
      <c r="C62" s="96"/>
      <c r="D62" s="97"/>
      <c r="E62" s="99"/>
      <c r="F62" s="101"/>
      <c r="G62" s="103"/>
      <c r="H62" s="84" t="s">
        <v>29</v>
      </c>
      <c r="I62" s="8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  <c r="X62" s="55">
        <v>0</v>
      </c>
      <c r="Z62" s="86"/>
      <c r="AA62" s="86"/>
      <c r="AB62" s="86"/>
      <c r="AC62" s="86"/>
      <c r="AD62" s="86"/>
      <c r="AE62" s="86"/>
      <c r="AF62" s="86"/>
      <c r="AG62" s="86"/>
      <c r="AH62" s="86"/>
    </row>
    <row r="63" spans="2:34" ht="15.75" x14ac:dyDescent="0.25">
      <c r="B63" s="132" t="s">
        <v>41</v>
      </c>
      <c r="C63" s="133"/>
      <c r="D63" s="133"/>
      <c r="E63" s="133"/>
      <c r="F63" s="133"/>
      <c r="G63" s="136">
        <f>SUM(G9:G62)</f>
        <v>121289350</v>
      </c>
      <c r="H63" s="11" t="s">
        <v>28</v>
      </c>
      <c r="I63" s="12">
        <f>SUMIFS($I$9:$I$62,$H$9:$H$62,"GF")</f>
        <v>78557585.75999999</v>
      </c>
      <c r="J63" s="12">
        <f t="shared" ref="J63:L63" si="3">SUMIFS(J$9:J$32,$H$9:$H$32,"GF")</f>
        <v>0</v>
      </c>
      <c r="K63" s="12">
        <f t="shared" si="3"/>
        <v>0</v>
      </c>
      <c r="L63" s="12">
        <f t="shared" si="3"/>
        <v>0</v>
      </c>
      <c r="M63" s="12">
        <f t="shared" ref="M63" si="4">SUMIFS(M$9:M$34,$H$9:$H$34,"GF")</f>
        <v>0</v>
      </c>
      <c r="N63" s="12">
        <f>SUMIFS(N$9:N$34,$H$9:$H$34,"GF")</f>
        <v>24622</v>
      </c>
      <c r="O63" s="12">
        <f t="shared" ref="O63:Q63" si="5">SUMIFS(O$9:O$44,$H$9:$H$44,"GF")</f>
        <v>17558808</v>
      </c>
      <c r="P63" s="12">
        <f t="shared" si="5"/>
        <v>1079477</v>
      </c>
      <c r="Q63" s="12">
        <f t="shared" si="5"/>
        <v>9772531</v>
      </c>
      <c r="R63" s="12">
        <f>SUMIFS(R$9:R$58,$H$9:$H$58,"GF")</f>
        <v>1040953</v>
      </c>
      <c r="S63" s="12">
        <f>SUMIFS(S$9:S$58,$H$9:$H$58,"GF")</f>
        <v>1966394</v>
      </c>
      <c r="T63" s="12">
        <f t="shared" ref="T63" si="6">SUMIFS(T$9:T$58,$H$9:$H$58,"GF")</f>
        <v>2865257</v>
      </c>
      <c r="U63" s="12">
        <f>SUMIFS(U$9:U$62,$H$9:$H$62,"GF")</f>
        <v>3898137.76</v>
      </c>
      <c r="V63" s="12">
        <f>SUMIFS(V$9:V$62,$H$9:$H$62,"GF")</f>
        <v>18896052</v>
      </c>
      <c r="W63" s="12">
        <f>SUMIFS(W$9:W$62,$H$9:$H$62,"GF")</f>
        <v>12970206</v>
      </c>
      <c r="X63" s="12">
        <f>SUMIFS(X$9:X$62,$H$9:$H$62,"GF")</f>
        <v>8485148</v>
      </c>
      <c r="Z63" s="86"/>
      <c r="AA63" s="86"/>
      <c r="AB63" s="86"/>
      <c r="AC63" s="86"/>
      <c r="AD63" s="86"/>
      <c r="AE63" s="86"/>
      <c r="AF63" s="86"/>
      <c r="AG63" s="86"/>
      <c r="AH63" s="86"/>
    </row>
    <row r="64" spans="2:34" ht="16.5" thickBot="1" x14ac:dyDescent="0.3">
      <c r="B64" s="134"/>
      <c r="C64" s="135"/>
      <c r="D64" s="135"/>
      <c r="E64" s="135"/>
      <c r="F64" s="135"/>
      <c r="G64" s="137"/>
      <c r="H64" s="13" t="s">
        <v>29</v>
      </c>
      <c r="I64" s="14">
        <f>SUMIFS($I$9:$I$62,$H$9:$H$62,"FFP")</f>
        <v>42731763.854218006</v>
      </c>
      <c r="J64" s="14">
        <f t="shared" ref="J64:L64" si="7">SUMIFS(J$9:J$32,$H$9:$H$32,"FFP")</f>
        <v>0</v>
      </c>
      <c r="K64" s="14">
        <f t="shared" si="7"/>
        <v>0</v>
      </c>
      <c r="L64" s="14">
        <f t="shared" si="7"/>
        <v>0</v>
      </c>
      <c r="M64" s="14">
        <f t="shared" ref="M64:N64" si="8">SUMIFS(M$9:M$34,$H$9:$H$34,"FFP")</f>
        <v>0</v>
      </c>
      <c r="N64" s="14">
        <f t="shared" si="8"/>
        <v>24533</v>
      </c>
      <c r="O64" s="14">
        <f t="shared" ref="O64:R64" si="9">SUMIFS(O$9:O$44,$H$9:$H$44,"FFP")</f>
        <v>18895489.91469194</v>
      </c>
      <c r="P64" s="14">
        <f t="shared" si="9"/>
        <v>580980</v>
      </c>
      <c r="Q64" s="14">
        <f t="shared" si="9"/>
        <v>3403107.0995260654</v>
      </c>
      <c r="R64" s="14">
        <f t="shared" si="9"/>
        <v>114827</v>
      </c>
      <c r="S64" s="14">
        <f>SUMIFS(S$9:S$58,$H$9:$H$58,"FFP")</f>
        <v>259961</v>
      </c>
      <c r="T64" s="14">
        <f t="shared" ref="T64" si="10">SUMIFS(T$9:T$58,$H$9:$H$58,"FFP")</f>
        <v>785219.75</v>
      </c>
      <c r="U64" s="14">
        <f>SUMIFS(U$9:U$62,$H$9:$H$62,"FFP")</f>
        <v>3778054.7800000003</v>
      </c>
      <c r="V64" s="14">
        <f>SUMIFS(V$9:V$62,$H$9:$H$62,"FFP")</f>
        <v>3528487.9</v>
      </c>
      <c r="W64" s="14">
        <f>SUMIFS(W$9:W$62,$H$9:$H$62,"FFP")</f>
        <v>5688731.9000000004</v>
      </c>
      <c r="X64" s="14">
        <f>SUMIFS(X$9:X$62,$H$9:$H$62,"FFP")</f>
        <v>5672371.5099999998</v>
      </c>
      <c r="Z64" s="86"/>
      <c r="AA64" s="86"/>
      <c r="AB64" s="86"/>
      <c r="AC64" s="86"/>
      <c r="AD64" s="86"/>
      <c r="AE64" s="86"/>
      <c r="AF64" s="86"/>
      <c r="AG64" s="86"/>
      <c r="AH64" s="86"/>
    </row>
    <row r="65" spans="3:34" x14ac:dyDescent="0.25"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Z65" s="86"/>
      <c r="AA65" s="86"/>
      <c r="AB65" s="86"/>
      <c r="AC65" s="86"/>
      <c r="AD65" s="86"/>
      <c r="AE65" s="86"/>
      <c r="AF65" s="86"/>
      <c r="AG65" s="86"/>
      <c r="AH65" s="86"/>
    </row>
    <row r="66" spans="3:34" x14ac:dyDescent="0.25">
      <c r="D66" s="185" t="s">
        <v>42</v>
      </c>
      <c r="E66" s="185"/>
      <c r="F66" s="185"/>
      <c r="G66" s="185"/>
      <c r="H66" s="16" t="s">
        <v>43</v>
      </c>
      <c r="I66" s="17">
        <f>'[2]B) FMAP Claiming Est (Jan 23)'!G29</f>
        <v>78557585.738845393</v>
      </c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Z66" s="86"/>
      <c r="AA66" s="86"/>
      <c r="AB66" s="86"/>
      <c r="AC66" s="86"/>
      <c r="AD66" s="86"/>
      <c r="AE66" s="86"/>
      <c r="AF66" s="86"/>
      <c r="AG66" s="86"/>
      <c r="AH66" s="86"/>
    </row>
    <row r="67" spans="3:34" x14ac:dyDescent="0.25">
      <c r="H67" s="16" t="s">
        <v>44</v>
      </c>
      <c r="I67" s="17">
        <f>SUMIFS($I$9:$I$62,$H$9:$H$62,"GF")</f>
        <v>78557585.75999999</v>
      </c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Z67" s="86"/>
      <c r="AA67" s="86"/>
      <c r="AB67" s="86"/>
      <c r="AC67" s="86"/>
      <c r="AD67" s="86"/>
      <c r="AE67" s="86"/>
      <c r="AF67" s="86"/>
      <c r="AG67" s="86"/>
      <c r="AH67" s="86"/>
    </row>
    <row r="68" spans="3:34" ht="15.75" thickBot="1" x14ac:dyDescent="0.3">
      <c r="H68" s="16" t="s">
        <v>45</v>
      </c>
      <c r="I68" s="17">
        <f>I66-I67</f>
        <v>-2.1154597401618958E-2</v>
      </c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Z68" s="86"/>
      <c r="AA68" s="86"/>
      <c r="AB68" s="86"/>
      <c r="AC68" s="86"/>
      <c r="AD68" s="86"/>
      <c r="AE68" s="86"/>
      <c r="AF68" s="86"/>
      <c r="AG68" s="86"/>
      <c r="AH68" s="86"/>
    </row>
    <row r="69" spans="3:34" x14ac:dyDescent="0.25">
      <c r="C69" s="104" t="s">
        <v>46</v>
      </c>
      <c r="D69" s="105"/>
      <c r="Z69" s="86"/>
      <c r="AA69" s="86"/>
      <c r="AB69" s="86"/>
      <c r="AC69" s="86"/>
      <c r="AD69" s="86"/>
      <c r="AE69" s="86"/>
      <c r="AF69" s="86"/>
      <c r="AG69" s="86"/>
      <c r="AH69" s="86"/>
    </row>
    <row r="70" spans="3:34" ht="15.75" thickBot="1" x14ac:dyDescent="0.3">
      <c r="C70" s="106" t="s">
        <v>47</v>
      </c>
      <c r="D70" s="107"/>
      <c r="L70" s="9"/>
      <c r="Z70" s="86"/>
      <c r="AA70" s="86"/>
      <c r="AB70" s="86"/>
      <c r="AC70" s="86"/>
      <c r="AD70" s="86"/>
      <c r="AE70" s="86"/>
      <c r="AF70" s="86"/>
      <c r="AG70" s="86"/>
      <c r="AH70" s="86"/>
    </row>
    <row r="71" spans="3:34" x14ac:dyDescent="0.25">
      <c r="L71" s="10"/>
      <c r="Z71" s="86"/>
      <c r="AA71" s="86"/>
      <c r="AB71" s="86"/>
      <c r="AC71" s="86"/>
      <c r="AD71" s="86"/>
      <c r="AE71" s="86"/>
      <c r="AF71" s="86"/>
      <c r="AG71" s="86"/>
      <c r="AH71" s="86"/>
    </row>
    <row r="72" spans="3:34" x14ac:dyDescent="0.25">
      <c r="G72" s="9"/>
      <c r="Z72" s="86"/>
      <c r="AA72" s="86"/>
      <c r="AB72" s="86"/>
      <c r="AC72" s="86"/>
      <c r="AD72" s="86"/>
      <c r="AE72" s="86"/>
      <c r="AF72" s="86"/>
      <c r="AG72" s="86"/>
      <c r="AH72" s="86"/>
    </row>
    <row r="73" spans="3:34" x14ac:dyDescent="0.25">
      <c r="G73" s="9"/>
      <c r="Z73" s="86"/>
      <c r="AA73" s="86"/>
      <c r="AB73" s="86"/>
      <c r="AC73" s="86"/>
      <c r="AD73" s="86"/>
      <c r="AE73" s="86"/>
      <c r="AF73" s="86"/>
      <c r="AG73" s="86"/>
      <c r="AH73" s="86"/>
    </row>
    <row r="74" spans="3:34" x14ac:dyDescent="0.25">
      <c r="G74" s="9"/>
      <c r="Z74" s="86"/>
      <c r="AA74" s="86"/>
      <c r="AB74" s="86"/>
      <c r="AC74" s="86"/>
      <c r="AD74" s="86"/>
      <c r="AE74" s="86"/>
      <c r="AF74" s="86"/>
      <c r="AG74" s="86"/>
      <c r="AH74" s="86"/>
    </row>
    <row r="76" spans="3:34" x14ac:dyDescent="0.25">
      <c r="AB76" s="81"/>
    </row>
    <row r="77" spans="3:34" x14ac:dyDescent="0.25">
      <c r="AB77" s="81"/>
    </row>
    <row r="79" spans="3:34" x14ac:dyDescent="0.25">
      <c r="AB79" s="9"/>
    </row>
    <row r="80" spans="3:34" x14ac:dyDescent="0.25">
      <c r="AB80" s="9"/>
    </row>
  </sheetData>
  <mergeCells count="157">
    <mergeCell ref="B55:B56"/>
    <mergeCell ref="C55:D56"/>
    <mergeCell ref="E55:E56"/>
    <mergeCell ref="F55:F56"/>
    <mergeCell ref="G55:G56"/>
    <mergeCell ref="B57:B58"/>
    <mergeCell ref="C57:D58"/>
    <mergeCell ref="E57:E58"/>
    <mergeCell ref="F57:F58"/>
    <mergeCell ref="G57:G58"/>
    <mergeCell ref="C51:D52"/>
    <mergeCell ref="E51:E52"/>
    <mergeCell ref="F51:F52"/>
    <mergeCell ref="G51:G52"/>
    <mergeCell ref="B53:B54"/>
    <mergeCell ref="C53:D54"/>
    <mergeCell ref="E53:E54"/>
    <mergeCell ref="F53:F54"/>
    <mergeCell ref="G53:G54"/>
    <mergeCell ref="C11:D12"/>
    <mergeCell ref="E11:E12"/>
    <mergeCell ref="F11:F12"/>
    <mergeCell ref="C19:D20"/>
    <mergeCell ref="F15:F16"/>
    <mergeCell ref="B41:B42"/>
    <mergeCell ref="C41:D42"/>
    <mergeCell ref="E41:E42"/>
    <mergeCell ref="F41:F42"/>
    <mergeCell ref="B21:B22"/>
    <mergeCell ref="C21:D22"/>
    <mergeCell ref="E21:E22"/>
    <mergeCell ref="F21:F22"/>
    <mergeCell ref="B25:B26"/>
    <mergeCell ref="C25:D26"/>
    <mergeCell ref="E25:E26"/>
    <mergeCell ref="F25:F26"/>
    <mergeCell ref="B33:B34"/>
    <mergeCell ref="C33:D34"/>
    <mergeCell ref="E33:E34"/>
    <mergeCell ref="F33:F34"/>
    <mergeCell ref="G11:G12"/>
    <mergeCell ref="B9:B10"/>
    <mergeCell ref="C9:D10"/>
    <mergeCell ref="E9:E10"/>
    <mergeCell ref="F9:F10"/>
    <mergeCell ref="G9:G10"/>
    <mergeCell ref="C1:C2"/>
    <mergeCell ref="D1:H2"/>
    <mergeCell ref="I1:M1"/>
    <mergeCell ref="D3:H3"/>
    <mergeCell ref="B5:V5"/>
    <mergeCell ref="H6:H8"/>
    <mergeCell ref="I7:I8"/>
    <mergeCell ref="K7:N7"/>
    <mergeCell ref="B6:B8"/>
    <mergeCell ref="C6:D8"/>
    <mergeCell ref="E6:E8"/>
    <mergeCell ref="F6:F8"/>
    <mergeCell ref="G6:G8"/>
    <mergeCell ref="O7:R7"/>
    <mergeCell ref="S7:V7"/>
    <mergeCell ref="I6:X6"/>
    <mergeCell ref="W7:X7"/>
    <mergeCell ref="B11:B12"/>
    <mergeCell ref="G21:G22"/>
    <mergeCell ref="G15:G16"/>
    <mergeCell ref="B13:B14"/>
    <mergeCell ref="C13:D14"/>
    <mergeCell ref="E13:E14"/>
    <mergeCell ref="F13:F14"/>
    <mergeCell ref="G13:G14"/>
    <mergeCell ref="B19:B20"/>
    <mergeCell ref="E19:E20"/>
    <mergeCell ref="F19:F20"/>
    <mergeCell ref="G19:G20"/>
    <mergeCell ref="B17:B18"/>
    <mergeCell ref="C17:D18"/>
    <mergeCell ref="E17:E18"/>
    <mergeCell ref="F17:F18"/>
    <mergeCell ref="G17:G18"/>
    <mergeCell ref="B15:B16"/>
    <mergeCell ref="C15:D16"/>
    <mergeCell ref="E15:E16"/>
    <mergeCell ref="G25:G26"/>
    <mergeCell ref="B23:B24"/>
    <mergeCell ref="C23:D24"/>
    <mergeCell ref="E23:E24"/>
    <mergeCell ref="F23:F24"/>
    <mergeCell ref="G23:G24"/>
    <mergeCell ref="B29:B30"/>
    <mergeCell ref="C29:D30"/>
    <mergeCell ref="E29:E30"/>
    <mergeCell ref="F29:F30"/>
    <mergeCell ref="G29:G30"/>
    <mergeCell ref="B27:B28"/>
    <mergeCell ref="C27:D28"/>
    <mergeCell ref="E27:E28"/>
    <mergeCell ref="F27:F28"/>
    <mergeCell ref="G27:G28"/>
    <mergeCell ref="G33:G34"/>
    <mergeCell ref="B31:B32"/>
    <mergeCell ref="C31:D32"/>
    <mergeCell ref="E31:E32"/>
    <mergeCell ref="F31:F32"/>
    <mergeCell ref="G31:G32"/>
    <mergeCell ref="B63:F64"/>
    <mergeCell ref="G63:G64"/>
    <mergeCell ref="D66:G66"/>
    <mergeCell ref="G41:G42"/>
    <mergeCell ref="B39:B40"/>
    <mergeCell ref="C39:D40"/>
    <mergeCell ref="E39:E40"/>
    <mergeCell ref="F39:F40"/>
    <mergeCell ref="G39:G40"/>
    <mergeCell ref="B37:B38"/>
    <mergeCell ref="C37:D38"/>
    <mergeCell ref="E37:E38"/>
    <mergeCell ref="F37:F38"/>
    <mergeCell ref="G37:G38"/>
    <mergeCell ref="B45:B46"/>
    <mergeCell ref="C45:D46"/>
    <mergeCell ref="E45:E46"/>
    <mergeCell ref="F45:F46"/>
    <mergeCell ref="C69:D69"/>
    <mergeCell ref="C70:D70"/>
    <mergeCell ref="B35:B36"/>
    <mergeCell ref="C35:D36"/>
    <mergeCell ref="E35:E36"/>
    <mergeCell ref="F35:F36"/>
    <mergeCell ref="G35:G36"/>
    <mergeCell ref="B43:B44"/>
    <mergeCell ref="C43:D44"/>
    <mergeCell ref="E43:E44"/>
    <mergeCell ref="F43:F44"/>
    <mergeCell ref="G43:G44"/>
    <mergeCell ref="G45:G46"/>
    <mergeCell ref="B47:B48"/>
    <mergeCell ref="C47:D48"/>
    <mergeCell ref="E47:E48"/>
    <mergeCell ref="F47:F48"/>
    <mergeCell ref="G47:G48"/>
    <mergeCell ref="B49:B50"/>
    <mergeCell ref="C49:D50"/>
    <mergeCell ref="E49:E50"/>
    <mergeCell ref="F49:F50"/>
    <mergeCell ref="G49:G50"/>
    <mergeCell ref="B51:B52"/>
    <mergeCell ref="B59:B60"/>
    <mergeCell ref="C59:D60"/>
    <mergeCell ref="E59:E60"/>
    <mergeCell ref="F59:F60"/>
    <mergeCell ref="G59:G60"/>
    <mergeCell ref="B61:B62"/>
    <mergeCell ref="C61:D62"/>
    <mergeCell ref="E61:E62"/>
    <mergeCell ref="F61:F62"/>
    <mergeCell ref="G61:G6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DHHSInternetWCP xmlns="32249c65-da49-47e9-984a-f0159a6f027c"/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966ffdf8c9fa8579ea33e3f37deee2a7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193d5a21d60a221c5d533243a283af80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4AB00A-3B67-44D6-B20A-129B12D8E2F4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129e8031-d93c-42ad-9510-8301acdb2309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6478264-B03B-46DF-92EA-41EEF624AF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67DFB8-A0AA-49EA-A0EE-B04EA505D4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B) FMAP Claiming  (April 24)</vt:lpstr>
      <vt:lpstr>C) Spend Plan (April 24)</vt:lpstr>
      <vt:lpstr>'B) FMAP Claiming  (April 24)'!Print_Area</vt:lpstr>
      <vt:lpstr>'B) FMAP Claiming  (April 24)'!Print_Titles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Lanea Howard</dc:creator>
  <cp:lastModifiedBy>Brunssen, Jeremy</cp:lastModifiedBy>
  <dcterms:created xsi:type="dcterms:W3CDTF">2023-04-11T12:10:20Z</dcterms:created>
  <dcterms:modified xsi:type="dcterms:W3CDTF">2024-04-15T19:52:58Z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0x010100BAD75EA75CD83B45A34259F0B184D02700F1FEB8F40E8FCE49866B63B2C1871D94</vt:lpwstr>
  </property>
  <property fmtid="{D5CDD505-2E9C-101B-9397-08002B2CF9AE}" pid="3" name="Order">
    <vt:r8>452300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ComplianceAssetId">
    <vt:lpwstr/>
  </property>
</Properties>
</file>